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8" activeTab="1"/>
  </bookViews>
  <sheets>
    <sheet name="Naslovna strana" sheetId="1" r:id="rId1"/>
    <sheet name="Proračun_opći_dio_4_razina_" sheetId="2" r:id="rId2"/>
    <sheet name="Proračun_posebni_dio_4_razina_" sheetId="3" r:id="rId3"/>
  </sheets>
  <definedNames>
    <definedName name="OLE_LINK1" localSheetId="2">'Proračun_posebni_dio_4_razina_'!$A$263</definedName>
    <definedName name="Proračun_opći_dio_4_razina_">'Proračun_opći_dio_4_razina_'!$B$2:$E$53</definedName>
    <definedName name="Proračun_posebni_dio_4_razina_">'Proračun_posebni_dio_4_razina_'!$B$3:$F$233</definedName>
  </definedNames>
  <calcPr fullCalcOnLoad="1"/>
</workbook>
</file>

<file path=xl/sharedStrings.xml><?xml version="1.0" encoding="utf-8"?>
<sst xmlns="http://schemas.openxmlformats.org/spreadsheetml/2006/main" count="505" uniqueCount="211">
  <si>
    <t>OPĆINA VRBJE</t>
  </si>
  <si>
    <t>IZVJEŠTAJ O IZVRŠENJU PRORAČUNA OPĆINE VRBJE ZA I.-XII. MJESEC 2020. GODINE</t>
  </si>
  <si>
    <t>članak 1.</t>
  </si>
  <si>
    <t>I. OPĆI DIO</t>
  </si>
  <si>
    <t>2/1</t>
  </si>
  <si>
    <t xml:space="preserve"> RAČUN PRIHODA I RASHODA</t>
  </si>
  <si>
    <t>INDEX</t>
  </si>
  <si>
    <t>Prihodi poslovanja</t>
  </si>
  <si>
    <t>Prihodi od prodaje nefinancijske imovine</t>
  </si>
  <si>
    <t>Prihodi</t>
  </si>
  <si>
    <t>Rashodi poslovanja</t>
  </si>
  <si>
    <t>Rashodi za nabavu nefinancijske imovine</t>
  </si>
  <si>
    <t>Rashodi</t>
  </si>
  <si>
    <t>RAZLIKA</t>
  </si>
  <si>
    <t>UKUPAN DONESENI VIŠAK/MANJAK IZ PRETHODNE(IH) GODINE</t>
  </si>
  <si>
    <t>DIO VIŠKA/MANJKA IZ PRETHODNE(IH) GODINE KOJI ĆE SE POKRITI/RASPOREDITI U 2020.</t>
  </si>
  <si>
    <t>OBRAČUN ZADUŽIVANJA/FINACIRANJA</t>
  </si>
  <si>
    <t>Primici od financijske imovine i zaduživanja</t>
  </si>
  <si>
    <t>Izdaci za finacijsku imovinu i otplate zajmova</t>
  </si>
  <si>
    <t>NETO ZADUŽIVANJE/FINANCIRANJE</t>
  </si>
  <si>
    <t>VIŠAK/MANJAK + NETO FINANCIRANJA</t>
  </si>
  <si>
    <t>članak 2.</t>
  </si>
  <si>
    <t>IZVORI</t>
  </si>
  <si>
    <t>KONTO</t>
  </si>
  <si>
    <t>NAZIV</t>
  </si>
  <si>
    <t>PLAN 2020</t>
  </si>
  <si>
    <t>IZVRŠENO     I.-VI. 2020</t>
  </si>
  <si>
    <t>INDEX    2/1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</si>
  <si>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</si>
  <si>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</si>
  <si>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</si>
  <si>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</si>
  <si>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</si>
  <si>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</si>
  <si>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</si>
  <si>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</si>
  <si>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</si>
  <si>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</si>
  <si>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</si>
  <si>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</t>
  </si>
  <si>
    <t>Kapitalne pomoći proračunu iz drugih proračuna</t>
  </si>
  <si>
    <t>633</t>
  </si>
  <si>
    <t>Pomoći proračunu iz drugih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</si>
  <si>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</si>
  <si>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</si>
  <si>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</si>
  <si>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</si>
  <si>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</si>
  <si>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</si>
  <si>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</si>
  <si>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</t>
  </si>
  <si>
    <t>Upravne i administartivne pristojbe</t>
  </si>
  <si>
    <t>652</t>
  </si>
  <si>
    <t>Prihodi po posebnim propisima</t>
  </si>
  <si>
    <t>653</t>
  </si>
  <si>
    <t>Komunalni doprinosi i naknade</t>
  </si>
  <si>
    <t>Prihodi od prodaje proizvoda i robe te pruženih usluga i prihodi od donacija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</si>
  <si>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</si>
  <si>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</si>
  <si>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</si>
  <si>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</si>
  <si>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</si>
  <si>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</si>
  <si>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71</t>
  </si>
  <si>
    <t>Prihodi od prodaje neproizvedene dugotrajne imovin</t>
  </si>
  <si>
    <t>711</t>
  </si>
  <si>
    <t>Prihodi od prodaje materijalne imovine-prirod</t>
  </si>
  <si>
    <t>3</t>
  </si>
  <si>
    <t>31</t>
  </si>
  <si>
    <t>Rashodi za zaposlene</t>
  </si>
  <si>
    <t>1 3 5</t>
  </si>
  <si>
    <t>311</t>
  </si>
  <si>
    <t>Plaće (Bruto)</t>
  </si>
  <si>
    <t>312</t>
  </si>
  <si>
    <t>Ostali rashode za zaposlene</t>
  </si>
  <si>
    <t>313</t>
  </si>
  <si>
    <t>Doprinosi za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</si>
  <si>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</si>
  <si>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</si>
  <si>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</si>
  <si>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</si>
  <si>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</si>
  <si>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</si>
  <si>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</si>
  <si>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</si>
  <si>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</si>
  <si>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</si>
  <si>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</si>
  <si>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prihodi</t>
  </si>
  <si>
    <t>343</t>
  </si>
  <si>
    <t>Ostali financijski rashodi</t>
  </si>
  <si>
    <t>36</t>
  </si>
  <si>
    <t>Pomoći dane u inozemstvo i unutar općeg proračuna</t>
  </si>
  <si>
    <t>Tekuće pomoći korisnicima drugih proračuna</t>
  </si>
  <si>
    <t>366</t>
  </si>
  <si>
    <t>Pomoći proračunskim korisnicima drugih proračuna</t>
  </si>
  <si>
    <t>37</t>
  </si>
  <si>
    <t>Naknade građanima i kućanstvima na temelju</t>
  </si>
  <si>
    <t>372</t>
  </si>
  <si>
    <t>Ostale naknade građanima i kućanstvima iz proračun</t>
  </si>
  <si>
    <t>38</t>
  </si>
  <si>
    <t>Ostali rashodi</t>
  </si>
  <si>
    <t>381</t>
  </si>
  <si>
    <t>Tekuće donacije</t>
  </si>
  <si>
    <t>4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</si>
  <si>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</si>
  <si>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</si>
  <si>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</si>
  <si>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</si>
  <si>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</si>
  <si>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</si>
  <si>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</si>
  <si>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</si>
  <si>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426</t>
  </si>
  <si>
    <t>Nematerijalna proizvedena imovina</t>
  </si>
  <si>
    <t>45</t>
  </si>
  <si>
    <t>Rashodi za dodatna ulaganja na nefinancijskoj</t>
  </si>
  <si>
    <t>451</t>
  </si>
  <si>
    <t>Dodatna ulaganja na građevinskim objektima</t>
  </si>
  <si>
    <t>Članak 3</t>
  </si>
  <si>
    <t>Rashodi i izdaci raspoređeni su u Posebnom dijelu kako slijedi:</t>
  </si>
  <si>
    <t>IZVOR</t>
  </si>
  <si>
    <t>RAZDJEL</t>
  </si>
  <si>
    <t>VRSTA RASHODA/IZDATKA</t>
  </si>
  <si>
    <t>Izvršenje 2020</t>
  </si>
  <si>
    <t>Indeks</t>
  </si>
  <si>
    <t>001 OPĆINSKO VIJEĆE</t>
  </si>
  <si>
    <t>GLAVA 1001 OPĆINSKO VIJEĆE</t>
  </si>
  <si>
    <t>PROGRAM 1001 PROGRAM LOKALNE SAMOUPRAVE</t>
  </si>
  <si>
    <t>FUNKCIJA: 01 Opće javne usluge</t>
  </si>
  <si>
    <t>A100102 Rad općinskog vijeća</t>
  </si>
  <si>
    <t>A100104 Financiranje političkih stranaka</t>
  </si>
  <si>
    <t>002 OPĆINSKA UPRAVA</t>
  </si>
  <si>
    <t>GLAVA 00201 JEDINSTVENI UPRAVNI ODJEL</t>
  </si>
  <si>
    <t>A100101 Zajednički troškovi zaposlenih (ured načelnika i JOU)</t>
  </si>
  <si>
    <t>A100103 Javna uprava i administracija</t>
  </si>
  <si>
    <t>K100107 Nabava opreme za redovno poslovanje</t>
  </si>
  <si>
    <t>PROGRAM 2001 ODRŽAVANJE KOMUNALNE INFRASTRUKTURE</t>
  </si>
  <si>
    <t>FUNKCIJA: 06 Usluge unapređenja stanovanja i zajednice</t>
  </si>
  <si>
    <t>A200101 Održavanje zgrada-skladišta mrtvačnice</t>
  </si>
  <si>
    <t>FUNKCIJA: 04 Ekonomski poslovi</t>
  </si>
  <si>
    <t>A200102 Održavanje nerazvrstanih cesta, propusta i poljskih puteva</t>
  </si>
  <si>
    <t>A200103 Održavanje javne rasvjete</t>
  </si>
  <si>
    <t>A200104 održavanje javnih površina</t>
  </si>
  <si>
    <t>A200105 Geodetsko-katastarske usluge</t>
  </si>
  <si>
    <t>K200106 Dodatna ulaganja na građevinskim objektima</t>
  </si>
  <si>
    <t>K200108 Poslovni objekti</t>
  </si>
  <si>
    <t>K200109 ostali građevinski objekti - vodovod, plinovod, kanalizacija</t>
  </si>
  <si>
    <t>Rashodi za nabanu proizvedene dugotrajne imovine</t>
  </si>
  <si>
    <t>K200111 Ceste i ostali slični objekti</t>
  </si>
  <si>
    <t>PROGRAM 2002 ZAŠTITA OKOLIŠA</t>
  </si>
  <si>
    <t>A200201 Ekološke i komunalne usluge</t>
  </si>
  <si>
    <t>A200202 Poljoprivreda</t>
  </si>
  <si>
    <t>PROGRAM 2003 ZAŠTITA I SPAŠAVANJE</t>
  </si>
  <si>
    <t>FUNKCIJA: 03 Javni red i sigurnost</t>
  </si>
  <si>
    <t>A200301 Zaštita i spašavanje,civilna zaštita</t>
  </si>
  <si>
    <t>A200302 Zaštita od požara i sigurnost</t>
  </si>
  <si>
    <t>K200301 Nabava vatrogasnog vozila</t>
  </si>
  <si>
    <t>PROGRAM 2004 JAVNI RADOVI I KOMUNALNI PROGRAM</t>
  </si>
  <si>
    <t>K200402 Nabava i obnova sredstava za rad</t>
  </si>
  <si>
    <t>PROGRAM 3001 PROGRAM SKRBI O OBITELJIMA,DJECI,STARIM I NEMOĆNIMA</t>
  </si>
  <si>
    <t>FUNKCIJA: 10 Socijalna zaštita</t>
  </si>
  <si>
    <t>A300101 Skrb o obiteljima i djeci</t>
  </si>
  <si>
    <t>A300102 Pomoć obiteljima i kućanstvima</t>
  </si>
  <si>
    <t>A300103 Gradski odbor crvenog križa</t>
  </si>
  <si>
    <t>PROGRAM 3002 PROGRAM JAVNIH POTREBA U KULTURI</t>
  </si>
  <si>
    <t>FUNKCIJA: 08 Rekreacija, kultura i religija</t>
  </si>
  <si>
    <t>A300201 Kulturne manifestacije,održavanje kulturnih i skralnih objekata</t>
  </si>
  <si>
    <t>K300202 Kapitalne donacije vjerskim zajednicama</t>
  </si>
  <si>
    <t>PROGRAM 3003 PROGRAM JAVNIH POTREBA U ŠPORTU</t>
  </si>
  <si>
    <t>A300301 Javne potrebe u športu</t>
  </si>
  <si>
    <t>K300302 Kapitalna ulaganja u športske objekte</t>
  </si>
  <si>
    <t>PROGRAM 3004 PREDŠKOLSKI ODGOJ I ŠKOLSTVO</t>
  </si>
  <si>
    <t>FUNKCIJA: 09 Obrazovanje</t>
  </si>
  <si>
    <t>A300401 Predškola-mala škola</t>
  </si>
  <si>
    <t>Tekuće pomoći proračunskim korisnicima drugih proračuna</t>
  </si>
  <si>
    <t>K300402 Oprema za dječja igračišta</t>
  </si>
  <si>
    <t>Funkcijska klasifikacija</t>
  </si>
  <si>
    <t>01</t>
  </si>
  <si>
    <t>Opće javne usluge</t>
  </si>
  <si>
    <t>03</t>
  </si>
  <si>
    <t>Javni red i sigurnost</t>
  </si>
  <si>
    <t>04</t>
  </si>
  <si>
    <t>Ekonomski poslovi</t>
  </si>
  <si>
    <t>06</t>
  </si>
  <si>
    <t>Usluge unaprijeđenja stanovanja i zajednice</t>
  </si>
  <si>
    <t>08</t>
  </si>
  <si>
    <t>Rekreacija, kultura i religija</t>
  </si>
  <si>
    <t>09</t>
  </si>
  <si>
    <t>Obrazovanje</t>
  </si>
  <si>
    <t>10</t>
  </si>
  <si>
    <t>Socijalna zaštita</t>
  </si>
  <si>
    <t>Članak 4.</t>
  </si>
  <si>
    <t>Predsjednik općinskog vijeća</t>
  </si>
  <si>
    <t>Mladen Konjević</t>
  </si>
  <si>
    <t>A200401 Komunalni radovi i usluge</t>
  </si>
  <si>
    <t>I.-XII. 2020.</t>
  </si>
  <si>
    <t>Pomoći temeljm prijenosa sredstava</t>
  </si>
  <si>
    <t xml:space="preserve">     Ostvarenje prihoda i primitaka te rashoda i izdataka Proračuna Općine Vrbje za razdoblje od 01.siječnja do 31. prosinca 2020. bilo je kako slijedi:</t>
  </si>
  <si>
    <t>A200112 Komunalni redar</t>
  </si>
  <si>
    <t xml:space="preserve">     Ukupni rashodi i izdaci izvršeni su u iznosu 5.521.920,83 kn što je 92,14 % godišnjeg plana.</t>
  </si>
  <si>
    <t xml:space="preserve">     Ukupni prihodi i primici ostvareni su u iznosu 6.313.10 kn što je 98,25 % godišnjeg plana.</t>
  </si>
  <si>
    <t xml:space="preserve">     U razdoblju od 01.siječnja do 31. prosinca  2020. ostvaren je višak/manjak prihoda u iznosu od 791.089,17 kn.  </t>
  </si>
  <si>
    <t>Izvještaj o izvršenju Proračuna općine Vrbje za I.-XII. mjesec 2020. g  objaviti će se u "Službenom glasniku općine Vrbje".</t>
  </si>
  <si>
    <t>URBROJ: 2178/19-03-21-1</t>
  </si>
  <si>
    <t>Izvještaj o izvršenju proračuna općine Vrbje za I.-XII. mjesec 2020. god. sastoji se od Računa prihoda i rahoda i računa zaduživanja/financiranja kako slijedi:</t>
  </si>
  <si>
    <t>OPĆINSKO VIJEĆE</t>
  </si>
  <si>
    <t>BRODSKO POSAVSKA ŽUPANIJA</t>
  </si>
  <si>
    <t xml:space="preserve">        Na temelju članka 108. i  110. Zakona o proračunu ("Narodne novine", broj 87/08, 136/12, 15/15), članka 16 Pravilnika o polugodišnjem i godišnjem izvještaju o izvršenju proračuna (NN24/2013. i 102/17), i članka 32. Statuta Općine Vrbje ("Službeni glasnik općine Vrbje", broj 03/2018 ),  Općinsko vijeće općine Vrbje  na  20. sjednici održanoj  18.03.2021.g. donijelo je</t>
  </si>
  <si>
    <t>KLASA:400-06/21-01/01</t>
  </si>
  <si>
    <t>Vrbje, 18.03.2021.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</si>
</sst>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</numFmts>
  <fonts count="48">
    <font>
      <sz val="10"/>
      <name val="MS Sans Serif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50" applyFont="1">
      <alignment/>
      <protection/>
    </xf>
    <xf numFmtId="0" fontId="4" fillId="0" borderId="0" xfId="50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" fillId="0" borderId="0" xfId="50" applyFont="1">
      <alignment/>
      <protection/>
    </xf>
    <xf numFmtId="0" fontId="3" fillId="33" borderId="10" xfId="50" applyFont="1" applyFill="1" applyBorder="1">
      <alignment/>
      <protection/>
    </xf>
    <xf numFmtId="0" fontId="3" fillId="33" borderId="11" xfId="50" applyFont="1" applyFill="1" applyBorder="1">
      <alignment/>
      <protection/>
    </xf>
    <xf numFmtId="0" fontId="3" fillId="33" borderId="12" xfId="50" applyFont="1" applyFill="1" applyBorder="1" applyAlignment="1">
      <alignment horizontal="center"/>
      <protection/>
    </xf>
    <xf numFmtId="49" fontId="3" fillId="33" borderId="12" xfId="50" applyNumberFormat="1" applyFont="1" applyFill="1" applyBorder="1" applyAlignment="1">
      <alignment horizontal="center"/>
      <protection/>
    </xf>
    <xf numFmtId="0" fontId="3" fillId="33" borderId="13" xfId="50" applyFont="1" applyFill="1" applyBorder="1" applyAlignment="1">
      <alignment horizontal="center"/>
      <protection/>
    </xf>
    <xf numFmtId="0" fontId="3" fillId="33" borderId="14" xfId="50" applyFont="1" applyFill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3" fillId="0" borderId="11" xfId="50" applyFont="1" applyBorder="1">
      <alignment/>
      <protection/>
    </xf>
    <xf numFmtId="4" fontId="3" fillId="0" borderId="12" xfId="50" applyNumberFormat="1" applyFont="1" applyBorder="1">
      <alignment/>
      <protection/>
    </xf>
    <xf numFmtId="2" fontId="3" fillId="0" borderId="12" xfId="50" applyNumberFormat="1" applyFont="1" applyBorder="1">
      <alignment/>
      <protection/>
    </xf>
    <xf numFmtId="0" fontId="3" fillId="0" borderId="13" xfId="50" applyFont="1" applyBorder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4" fontId="3" fillId="33" borderId="12" xfId="50" applyNumberFormat="1" applyFont="1" applyFill="1" applyBorder="1">
      <alignment/>
      <protection/>
    </xf>
    <xf numFmtId="2" fontId="3" fillId="34" borderId="12" xfId="50" applyNumberFormat="1" applyFont="1" applyFill="1" applyBorder="1">
      <alignment/>
      <protection/>
    </xf>
    <xf numFmtId="0" fontId="3" fillId="33" borderId="12" xfId="50" applyFont="1" applyFill="1" applyBorder="1">
      <alignment/>
      <protection/>
    </xf>
    <xf numFmtId="0" fontId="3" fillId="0" borderId="0" xfId="50" applyFont="1" applyAlignment="1">
      <alignment horizontal="center"/>
      <protection/>
    </xf>
    <xf numFmtId="0" fontId="3" fillId="0" borderId="10" xfId="50" applyFont="1" applyFill="1" applyBorder="1" applyAlignment="1">
      <alignment horizontal="left" wrapText="1"/>
      <protection/>
    </xf>
    <xf numFmtId="0" fontId="3" fillId="0" borderId="11" xfId="50" applyFont="1" applyFill="1" applyBorder="1" applyAlignment="1">
      <alignment horizontal="left" wrapText="1"/>
      <protection/>
    </xf>
    <xf numFmtId="4" fontId="3" fillId="0" borderId="11" xfId="50" applyNumberFormat="1" applyFont="1" applyFill="1" applyBorder="1">
      <alignment/>
      <protection/>
    </xf>
    <xf numFmtId="0" fontId="0" fillId="0" borderId="0" xfId="0" applyFill="1" applyAlignment="1">
      <alignment/>
    </xf>
    <xf numFmtId="4" fontId="3" fillId="33" borderId="11" xfId="50" applyNumberFormat="1" applyFont="1" applyFill="1" applyBorder="1">
      <alignment/>
      <protection/>
    </xf>
    <xf numFmtId="0" fontId="3" fillId="35" borderId="10" xfId="50" applyFont="1" applyFill="1" applyBorder="1" applyAlignment="1">
      <alignment horizontal="center"/>
      <protection/>
    </xf>
    <xf numFmtId="4" fontId="3" fillId="35" borderId="11" xfId="50" applyNumberFormat="1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0" fontId="3" fillId="33" borderId="0" xfId="50" applyFont="1" applyFill="1" applyBorder="1" applyAlignment="1">
      <alignment wrapText="1"/>
      <protection/>
    </xf>
    <xf numFmtId="4" fontId="3" fillId="33" borderId="0" xfId="50" applyNumberFormat="1" applyFont="1" applyFill="1" applyBorder="1">
      <alignment/>
      <protection/>
    </xf>
    <xf numFmtId="2" fontId="3" fillId="34" borderId="0" xfId="50" applyNumberFormat="1" applyFont="1" applyFill="1" applyBorder="1">
      <alignment/>
      <protection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6" borderId="16" xfId="0" applyNumberFormat="1" applyFont="1" applyFill="1" applyBorder="1" applyAlignment="1">
      <alignment horizontal="center" vertical="center"/>
    </xf>
    <xf numFmtId="4" fontId="6" fillId="36" borderId="16" xfId="0" applyNumberFormat="1" applyFont="1" applyFill="1" applyBorder="1" applyAlignment="1">
      <alignment horizontal="center" vertical="center"/>
    </xf>
    <xf numFmtId="12" fontId="6" fillId="36" borderId="17" xfId="0" applyNumberFormat="1" applyFont="1" applyFill="1" applyBorder="1" applyAlignment="1">
      <alignment horizontal="center" vertical="center" wrapText="1" shrinkToFit="1"/>
    </xf>
    <xf numFmtId="2" fontId="6" fillId="33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36" borderId="18" xfId="0" applyNumberFormat="1" applyFont="1" applyFill="1" applyBorder="1" applyAlignment="1">
      <alignment horizontal="center"/>
    </xf>
    <xf numFmtId="0" fontId="0" fillId="36" borderId="18" xfId="0" applyNumberFormat="1" applyFont="1" applyFill="1" applyBorder="1" applyAlignment="1">
      <alignment/>
    </xf>
    <xf numFmtId="4" fontId="0" fillId="36" borderId="18" xfId="0" applyNumberFormat="1" applyFill="1" applyBorder="1" applyAlignment="1">
      <alignment/>
    </xf>
    <xf numFmtId="4" fontId="0" fillId="36" borderId="19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8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33" borderId="18" xfId="0" applyNumberFormat="1" applyFill="1" applyBorder="1" applyAlignment="1">
      <alignment horizontal="center"/>
    </xf>
    <xf numFmtId="0" fontId="0" fillId="33" borderId="18" xfId="52" applyFont="1" applyFill="1" applyBorder="1" applyAlignment="1">
      <alignment horizontal="left" vertical="center" wrapText="1"/>
      <protection/>
    </xf>
    <xf numFmtId="4" fontId="0" fillId="33" borderId="18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7" fillId="0" borderId="18" xfId="52" applyFont="1" applyBorder="1" applyAlignment="1">
      <alignment horizontal="left" vertical="center" wrapText="1"/>
      <protection/>
    </xf>
    <xf numFmtId="0" fontId="6" fillId="36" borderId="18" xfId="0" applyNumberFormat="1" applyFont="1" applyFill="1" applyBorder="1" applyAlignment="1">
      <alignment horizontal="center"/>
    </xf>
    <xf numFmtId="0" fontId="6" fillId="36" borderId="18" xfId="0" applyNumberFormat="1" applyFont="1" applyFill="1" applyBorder="1" applyAlignment="1">
      <alignment/>
    </xf>
    <xf numFmtId="4" fontId="6" fillId="36" borderId="18" xfId="0" applyNumberFormat="1" applyFont="1" applyFill="1" applyBorder="1" applyAlignment="1">
      <alignment/>
    </xf>
    <xf numFmtId="4" fontId="6" fillId="36" borderId="19" xfId="0" applyNumberFormat="1" applyFont="1" applyFill="1" applyBorder="1" applyAlignment="1">
      <alignment/>
    </xf>
    <xf numFmtId="2" fontId="6" fillId="33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36" borderId="16" xfId="0" applyNumberFormat="1" applyFont="1" applyFill="1" applyBorder="1" applyAlignment="1">
      <alignment horizontal="center" vertical="center"/>
    </xf>
    <xf numFmtId="4" fontId="6" fillId="36" borderId="17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" fontId="0" fillId="37" borderId="18" xfId="0" applyNumberFormat="1" applyFill="1" applyBorder="1" applyAlignment="1">
      <alignment/>
    </xf>
    <xf numFmtId="4" fontId="0" fillId="37" borderId="19" xfId="0" applyNumberFormat="1" applyFill="1" applyBorder="1" applyAlignment="1">
      <alignment/>
    </xf>
    <xf numFmtId="49" fontId="8" fillId="0" borderId="18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6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37" borderId="18" xfId="0" applyNumberFormat="1" applyFill="1" applyBorder="1" applyAlignment="1">
      <alignment/>
    </xf>
    <xf numFmtId="4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4" fontId="6" fillId="38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6" fillId="35" borderId="18" xfId="0" applyNumberFormat="1" applyFont="1" applyFill="1" applyBorder="1" applyAlignment="1">
      <alignment horizontal="center"/>
    </xf>
    <xf numFmtId="0" fontId="6" fillId="35" borderId="18" xfId="0" applyNumberFormat="1" applyFont="1" applyFill="1" applyBorder="1" applyAlignment="1">
      <alignment/>
    </xf>
    <xf numFmtId="4" fontId="6" fillId="35" borderId="18" xfId="0" applyNumberFormat="1" applyFont="1" applyFill="1" applyBorder="1" applyAlignment="1">
      <alignment/>
    </xf>
    <xf numFmtId="4" fontId="6" fillId="35" borderId="19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36" borderId="18" xfId="0" applyNumberFormat="1" applyFont="1" applyFill="1" applyBorder="1" applyAlignment="1">
      <alignment horizontal="center"/>
    </xf>
    <xf numFmtId="0" fontId="0" fillId="36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9" borderId="18" xfId="0" applyNumberFormat="1" applyFill="1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5" fillId="0" borderId="0" xfId="50" applyFont="1" applyBorder="1" applyAlignment="1">
      <alignment horizontal="left" wrapText="1"/>
      <protection/>
    </xf>
    <xf numFmtId="0" fontId="3" fillId="33" borderId="10" xfId="50" applyFont="1" applyFill="1" applyBorder="1" applyAlignment="1">
      <alignment horizontal="left"/>
      <protection/>
    </xf>
    <xf numFmtId="0" fontId="3" fillId="35" borderId="12" xfId="50" applyFont="1" applyFill="1" applyBorder="1" applyAlignment="1">
      <alignment horizontal="left"/>
      <protection/>
    </xf>
    <xf numFmtId="0" fontId="3" fillId="0" borderId="12" xfId="50" applyFont="1" applyBorder="1" applyAlignment="1">
      <alignment wrapText="1"/>
      <protection/>
    </xf>
    <xf numFmtId="0" fontId="3" fillId="33" borderId="15" xfId="50" applyFont="1" applyFill="1" applyBorder="1" applyAlignment="1">
      <alignment horizontal="center"/>
      <protection/>
    </xf>
    <xf numFmtId="0" fontId="3" fillId="33" borderId="15" xfId="50" applyFont="1" applyFill="1" applyBorder="1" applyAlignment="1">
      <alignment wrapText="1"/>
      <protection/>
    </xf>
    <xf numFmtId="0" fontId="10" fillId="0" borderId="0" xfId="0" applyFont="1" applyBorder="1" applyAlignment="1">
      <alignment horizontal="left" wrapText="1"/>
    </xf>
    <xf numFmtId="0" fontId="3" fillId="33" borderId="12" xfId="50" applyFont="1" applyFill="1" applyBorder="1" applyAlignment="1">
      <alignment horizontal="left"/>
      <protection/>
    </xf>
    <xf numFmtId="0" fontId="3" fillId="0" borderId="14" xfId="50" applyFont="1" applyBorder="1">
      <alignment/>
      <protection/>
    </xf>
    <xf numFmtId="0" fontId="3" fillId="33" borderId="15" xfId="50" applyFont="1" applyFill="1" applyBorder="1" applyAlignment="1">
      <alignment horizontal="left" wrapText="1"/>
      <protection/>
    </xf>
    <xf numFmtId="0" fontId="1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3" fillId="0" borderId="0" xfId="50" applyFont="1" applyBorder="1" applyAlignment="1">
      <alignment wrapText="1"/>
      <protection/>
    </xf>
    <xf numFmtId="0" fontId="3" fillId="0" borderId="0" xfId="50" applyFont="1" applyBorder="1">
      <alignment/>
      <protection/>
    </xf>
    <xf numFmtId="0" fontId="3" fillId="33" borderId="22" xfId="50" applyFont="1" applyFill="1" applyBorder="1" applyAlignment="1">
      <alignment horizontal="left"/>
      <protection/>
    </xf>
    <xf numFmtId="0" fontId="3" fillId="0" borderId="11" xfId="50" applyFont="1" applyBorder="1">
      <alignment/>
      <protection/>
    </xf>
    <xf numFmtId="0" fontId="6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0" fillId="37" borderId="18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left"/>
    </xf>
    <xf numFmtId="0" fontId="0" fillId="36" borderId="18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8" fillId="0" borderId="18" xfId="0" applyNumberFormat="1" applyFont="1" applyBorder="1" applyAlignment="1">
      <alignment horizontal="left"/>
    </xf>
    <xf numFmtId="0" fontId="0" fillId="33" borderId="18" xfId="0" applyNumberFormat="1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/>
    </xf>
    <xf numFmtId="0" fontId="6" fillId="36" borderId="16" xfId="0" applyNumberFormat="1" applyFont="1" applyFill="1" applyBorder="1" applyAlignment="1">
      <alignment horizontal="center" vertical="center"/>
    </xf>
    <xf numFmtId="0" fontId="0" fillId="37" borderId="18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47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Obično_List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22">
      <selection activeCell="K14" sqref="J14:K15"/>
    </sheetView>
  </sheetViews>
  <sheetFormatPr defaultColWidth="9.140625" defaultRowHeight="12.75"/>
  <cols>
    <col min="3" max="3" width="21.140625" style="0" customWidth="1"/>
    <col min="4" max="5" width="11.140625" style="0" customWidth="1"/>
  </cols>
  <sheetData>
    <row r="2" spans="1:6" ht="12.75">
      <c r="A2" s="1" t="s">
        <v>0</v>
      </c>
      <c r="B2" s="1"/>
      <c r="C2" s="1"/>
      <c r="D2" s="1"/>
      <c r="E2" s="1"/>
      <c r="F2" s="1"/>
    </row>
    <row r="4" spans="1:6" ht="11.25" customHeight="1">
      <c r="A4" s="1"/>
      <c r="B4" s="1"/>
      <c r="C4" s="1"/>
      <c r="D4" s="1"/>
      <c r="E4" s="1"/>
      <c r="F4" s="1"/>
    </row>
    <row r="6" spans="1:7" ht="73.5" customHeight="1">
      <c r="A6" s="146" t="s">
        <v>208</v>
      </c>
      <c r="B6" s="146"/>
      <c r="C6" s="146"/>
      <c r="D6" s="146"/>
      <c r="E6" s="146"/>
      <c r="F6" s="146"/>
      <c r="G6" s="146"/>
    </row>
    <row r="8" spans="1:7" ht="12.75">
      <c r="A8" s="2" t="s">
        <v>1</v>
      </c>
      <c r="B8" s="2"/>
      <c r="C8" s="2"/>
      <c r="D8" s="2"/>
      <c r="E8" s="2"/>
      <c r="F8" s="2"/>
      <c r="G8" s="3"/>
    </row>
    <row r="9" spans="1:7" ht="12.75">
      <c r="A9" s="2"/>
      <c r="B9" s="2"/>
      <c r="C9" s="2"/>
      <c r="D9" s="2"/>
      <c r="E9" s="2"/>
      <c r="F9" s="2"/>
      <c r="G9" s="3"/>
    </row>
    <row r="10" ht="12">
      <c r="C10" s="4" t="s">
        <v>2</v>
      </c>
    </row>
    <row r="11" spans="1:6" ht="21.75" customHeight="1">
      <c r="A11" s="153" t="s">
        <v>205</v>
      </c>
      <c r="B11" s="153"/>
      <c r="C11" s="153"/>
      <c r="D11" s="153"/>
      <c r="E11" s="153"/>
      <c r="F11" s="153"/>
    </row>
    <row r="12" spans="1:6" ht="12">
      <c r="A12" s="5"/>
      <c r="B12" s="5"/>
      <c r="C12" s="5"/>
      <c r="D12" s="5"/>
      <c r="E12" s="5"/>
      <c r="F12" s="5"/>
    </row>
    <row r="13" spans="1:6" ht="12">
      <c r="A13" s="154" t="s">
        <v>3</v>
      </c>
      <c r="B13" s="154"/>
      <c r="C13" s="5"/>
      <c r="D13" s="5"/>
      <c r="E13" s="5"/>
      <c r="F13" s="5"/>
    </row>
    <row r="14" spans="1:6" ht="12">
      <c r="A14" s="5"/>
      <c r="B14" s="5"/>
      <c r="C14" s="5"/>
      <c r="D14" s="5"/>
      <c r="E14" s="5"/>
      <c r="F14" s="5"/>
    </row>
    <row r="15" spans="1:6" ht="12">
      <c r="A15" s="6"/>
      <c r="B15" s="7"/>
      <c r="C15" s="7"/>
      <c r="D15" s="8">
        <v>1</v>
      </c>
      <c r="E15" s="8">
        <v>2</v>
      </c>
      <c r="F15" s="9" t="s">
        <v>4</v>
      </c>
    </row>
    <row r="16" spans="1:6" ht="12">
      <c r="A16" s="155" t="s">
        <v>5</v>
      </c>
      <c r="B16" s="155"/>
      <c r="C16" s="155"/>
      <c r="D16" s="8">
        <v>2020</v>
      </c>
      <c r="E16" s="8" t="s">
        <v>196</v>
      </c>
      <c r="F16" s="8" t="s">
        <v>6</v>
      </c>
    </row>
    <row r="17" spans="1:6" ht="12">
      <c r="A17" s="10"/>
      <c r="B17" s="11"/>
      <c r="C17" s="11"/>
      <c r="D17" s="8"/>
      <c r="E17" s="8"/>
      <c r="F17" s="8"/>
    </row>
    <row r="18" spans="1:6" ht="12">
      <c r="A18" s="12">
        <v>6</v>
      </c>
      <c r="B18" s="156" t="s">
        <v>7</v>
      </c>
      <c r="C18" s="156"/>
      <c r="D18" s="14">
        <f>Proračun_opći_dio_4_razina_!D4</f>
        <v>6020000</v>
      </c>
      <c r="E18" s="14">
        <f>Proračun_opći_dio_4_razina_!E4</f>
        <v>5914898</v>
      </c>
      <c r="F18" s="15">
        <f aca="true" t="shared" si="0" ref="F18:F24">SUM(E18/D18)*100</f>
        <v>98.25411960132891</v>
      </c>
    </row>
    <row r="19" spans="1:6" ht="12">
      <c r="A19" s="16">
        <v>7</v>
      </c>
      <c r="B19" s="148" t="s">
        <v>8</v>
      </c>
      <c r="C19" s="148"/>
      <c r="D19" s="14">
        <f>Proračun_opći_dio_4_razina_!D24</f>
        <v>350000</v>
      </c>
      <c r="E19" s="14">
        <f>Proračun_opći_dio_4_razina_!E24</f>
        <v>398112</v>
      </c>
      <c r="F19" s="15">
        <f t="shared" si="0"/>
        <v>113.7462857142857</v>
      </c>
    </row>
    <row r="20" spans="1:6" ht="12">
      <c r="A20" s="17"/>
      <c r="B20" s="147" t="s">
        <v>9</v>
      </c>
      <c r="C20" s="147"/>
      <c r="D20" s="18">
        <f>SUM(D18:D19)</f>
        <v>6370000</v>
      </c>
      <c r="E20" s="18">
        <f>SUM(E18:E19)</f>
        <v>6313010</v>
      </c>
      <c r="F20" s="19">
        <f t="shared" si="0"/>
        <v>99.10533751962323</v>
      </c>
    </row>
    <row r="21" spans="1:6" ht="12">
      <c r="A21" s="12">
        <v>3</v>
      </c>
      <c r="B21" s="13" t="s">
        <v>10</v>
      </c>
      <c r="C21" s="13"/>
      <c r="D21" s="14">
        <f>SUM(Proračun_opći_dio_4_razina_!D27)</f>
        <v>3058000</v>
      </c>
      <c r="E21" s="14">
        <f>SUM(Proračun_opći_dio_4_razina_!E27)</f>
        <v>2551970.4699999997</v>
      </c>
      <c r="F21" s="15">
        <f t="shared" si="0"/>
        <v>83.45227174623936</v>
      </c>
    </row>
    <row r="22" spans="1:6" ht="12">
      <c r="A22" s="16">
        <v>4</v>
      </c>
      <c r="B22" s="148" t="s">
        <v>11</v>
      </c>
      <c r="C22" s="148"/>
      <c r="D22" s="14">
        <f>SUM(Proračun_opći_dio_4_razina_!D46)</f>
        <v>3130000</v>
      </c>
      <c r="E22" s="14">
        <f>SUM(Proračun_opći_dio_4_razina_!E46)</f>
        <v>2969950.36</v>
      </c>
      <c r="F22" s="15">
        <f t="shared" si="0"/>
        <v>94.886592971246</v>
      </c>
    </row>
    <row r="23" spans="1:6" ht="12">
      <c r="A23" s="10"/>
      <c r="B23" s="147" t="s">
        <v>12</v>
      </c>
      <c r="C23" s="147"/>
      <c r="D23" s="18">
        <f>SUM('Naslovna strana'!D21:D22)</f>
        <v>6188000</v>
      </c>
      <c r="E23" s="18">
        <f>SUM('Naslovna strana'!E21:E22)</f>
        <v>5521920.83</v>
      </c>
      <c r="F23" s="19">
        <f t="shared" si="0"/>
        <v>89.2359539431157</v>
      </c>
    </row>
    <row r="24" spans="1:6" ht="12">
      <c r="A24" s="144" t="s">
        <v>13</v>
      </c>
      <c r="B24" s="144"/>
      <c r="C24" s="20"/>
      <c r="D24" s="18">
        <f>SUM(D20-D23)</f>
        <v>182000</v>
      </c>
      <c r="E24" s="18">
        <f>SUM(E20-E23)</f>
        <v>791089.1699999999</v>
      </c>
      <c r="F24" s="19">
        <f t="shared" si="0"/>
        <v>434.6643791208791</v>
      </c>
    </row>
    <row r="25" spans="1:6" ht="12">
      <c r="A25" s="21"/>
      <c r="B25" s="5"/>
      <c r="C25" s="5"/>
      <c r="D25" s="14"/>
      <c r="E25" s="14"/>
      <c r="F25" s="15"/>
    </row>
    <row r="26" spans="1:6" ht="27.75" customHeight="1">
      <c r="A26" s="149" t="s">
        <v>14</v>
      </c>
      <c r="B26" s="149"/>
      <c r="C26" s="149"/>
      <c r="D26" s="18">
        <v>800000</v>
      </c>
      <c r="E26" s="18">
        <v>800000</v>
      </c>
      <c r="F26" s="19">
        <f>SUM(E26/D26)*100</f>
        <v>100</v>
      </c>
    </row>
    <row r="27" spans="1:6" ht="36" customHeight="1">
      <c r="A27" s="149" t="s">
        <v>15</v>
      </c>
      <c r="B27" s="149"/>
      <c r="C27" s="149"/>
      <c r="D27" s="18">
        <v>500000</v>
      </c>
      <c r="E27" s="18">
        <v>500000</v>
      </c>
      <c r="F27" s="19">
        <f>SUM(E27/D27)*100</f>
        <v>100</v>
      </c>
    </row>
    <row r="28" spans="1:6" s="25" customFormat="1" ht="11.25" customHeight="1">
      <c r="A28" s="22"/>
      <c r="B28" s="23"/>
      <c r="C28" s="23"/>
      <c r="D28" s="24"/>
      <c r="E28" s="24"/>
      <c r="F28" s="15"/>
    </row>
    <row r="29" spans="1:6" ht="12">
      <c r="A29" s="141" t="s">
        <v>16</v>
      </c>
      <c r="B29" s="141"/>
      <c r="C29" s="141"/>
      <c r="D29" s="26"/>
      <c r="E29" s="26"/>
      <c r="F29" s="19">
        <v>0</v>
      </c>
    </row>
    <row r="30" spans="1:6" ht="12">
      <c r="A30" s="27">
        <v>8</v>
      </c>
      <c r="B30" s="142" t="s">
        <v>17</v>
      </c>
      <c r="C30" s="142"/>
      <c r="D30" s="28">
        <v>0</v>
      </c>
      <c r="E30" s="28">
        <v>0</v>
      </c>
      <c r="F30" s="15">
        <v>0</v>
      </c>
    </row>
    <row r="31" spans="1:6" ht="21.75" customHeight="1">
      <c r="A31" s="29">
        <v>5</v>
      </c>
      <c r="B31" s="143" t="s">
        <v>18</v>
      </c>
      <c r="C31" s="143"/>
      <c r="D31" s="14">
        <v>0</v>
      </c>
      <c r="E31" s="14">
        <v>0</v>
      </c>
      <c r="F31" s="15">
        <v>0</v>
      </c>
    </row>
    <row r="32" spans="1:6" ht="12">
      <c r="A32" s="144" t="s">
        <v>19</v>
      </c>
      <c r="B32" s="144"/>
      <c r="C32" s="144"/>
      <c r="D32" s="18">
        <f>SUM(D30-D31)</f>
        <v>0</v>
      </c>
      <c r="E32" s="18">
        <f>SUM(E31)</f>
        <v>0</v>
      </c>
      <c r="F32" s="19">
        <v>0</v>
      </c>
    </row>
    <row r="33" spans="1:6" ht="16.5" customHeight="1">
      <c r="A33" s="145" t="s">
        <v>20</v>
      </c>
      <c r="B33" s="145"/>
      <c r="C33" s="145"/>
      <c r="D33" s="18">
        <f>D24+D27+D32</f>
        <v>682000</v>
      </c>
      <c r="E33" s="18">
        <f>E24+E27+E32</f>
        <v>1291089.17</v>
      </c>
      <c r="F33" s="19">
        <v>0</v>
      </c>
    </row>
    <row r="34" spans="1:6" ht="16.5" customHeight="1">
      <c r="A34" s="30"/>
      <c r="B34" s="30"/>
      <c r="C34" s="30"/>
      <c r="D34" s="31"/>
      <c r="E34" s="31"/>
      <c r="F34" s="32"/>
    </row>
    <row r="35" spans="1:6" ht="16.5" customHeight="1">
      <c r="A35" s="30"/>
      <c r="B35" s="30"/>
      <c r="C35" s="30"/>
      <c r="D35" s="31"/>
      <c r="E35" s="31"/>
      <c r="F35" s="32"/>
    </row>
    <row r="36" ht="12">
      <c r="C36" s="4" t="s">
        <v>21</v>
      </c>
    </row>
    <row r="37" spans="1:7" ht="24.75" customHeight="1">
      <c r="A37" s="140" t="s">
        <v>198</v>
      </c>
      <c r="B37" s="140"/>
      <c r="C37" s="140"/>
      <c r="D37" s="140"/>
      <c r="E37" s="140"/>
      <c r="F37" s="140"/>
      <c r="G37" s="140"/>
    </row>
    <row r="38" spans="1:7" ht="12.75" customHeight="1">
      <c r="A38" s="140" t="s">
        <v>201</v>
      </c>
      <c r="B38" s="140"/>
      <c r="C38" s="140"/>
      <c r="D38" s="140"/>
      <c r="E38" s="140"/>
      <c r="F38" s="140"/>
      <c r="G38" s="140"/>
    </row>
    <row r="39" spans="1:7" ht="12.75" customHeight="1">
      <c r="A39" s="140" t="s">
        <v>200</v>
      </c>
      <c r="B39" s="140"/>
      <c r="C39" s="140"/>
      <c r="D39" s="140"/>
      <c r="E39" s="140"/>
      <c r="F39" s="140"/>
      <c r="G39" s="140"/>
    </row>
    <row r="40" spans="1:7" ht="12.75" customHeight="1">
      <c r="A40" s="140" t="s">
        <v>202</v>
      </c>
      <c r="B40" s="140"/>
      <c r="C40" s="140"/>
      <c r="D40" s="140"/>
      <c r="E40" s="140"/>
      <c r="F40" s="140"/>
      <c r="G40" s="140"/>
    </row>
    <row r="42" spans="3:9" ht="13.5">
      <c r="C42" s="150"/>
      <c r="D42" s="150"/>
      <c r="E42" s="150"/>
      <c r="F42" s="150"/>
      <c r="G42" s="150"/>
      <c r="H42" s="150"/>
      <c r="I42" s="150"/>
    </row>
    <row r="43" spans="3:9" ht="13.5">
      <c r="C43" s="150"/>
      <c r="D43" s="150"/>
      <c r="E43" s="150"/>
      <c r="F43" s="150"/>
      <c r="G43" s="150"/>
      <c r="H43" s="150"/>
      <c r="I43" s="150"/>
    </row>
    <row r="44" spans="3:9" ht="13.5">
      <c r="C44" s="150"/>
      <c r="D44" s="150"/>
      <c r="E44" s="150"/>
      <c r="F44" s="150"/>
      <c r="G44" s="150"/>
      <c r="H44" s="150"/>
      <c r="I44" s="150"/>
    </row>
    <row r="45" spans="1:3" ht="12">
      <c r="A45" s="151"/>
      <c r="B45" s="152"/>
      <c r="C45" s="152"/>
    </row>
  </sheetData>
  <sheetProtection selectLockedCells="1" selectUnlockedCells="1"/>
  <mergeCells count="25">
    <mergeCell ref="C42:I42"/>
    <mergeCell ref="C43:I43"/>
    <mergeCell ref="C44:I44"/>
    <mergeCell ref="A45:C45"/>
    <mergeCell ref="A11:F11"/>
    <mergeCell ref="A13:B13"/>
    <mergeCell ref="A16:C16"/>
    <mergeCell ref="B18:C18"/>
    <mergeCell ref="B19:C19"/>
    <mergeCell ref="A27:C27"/>
    <mergeCell ref="A6:G6"/>
    <mergeCell ref="B20:C20"/>
    <mergeCell ref="B22:C22"/>
    <mergeCell ref="B23:C23"/>
    <mergeCell ref="A24:B24"/>
    <mergeCell ref="A26:C26"/>
    <mergeCell ref="A38:G38"/>
    <mergeCell ref="A39:G39"/>
    <mergeCell ref="A40:G40"/>
    <mergeCell ref="A29:C29"/>
    <mergeCell ref="B30:C30"/>
    <mergeCell ref="B31:C31"/>
    <mergeCell ref="A32:C32"/>
    <mergeCell ref="A33:C33"/>
    <mergeCell ref="A37:G3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9.140625" style="33" customWidth="1"/>
    <col min="2" max="2" width="9.140625" style="4" customWidth="1"/>
    <col min="3" max="3" width="66.00390625" style="0" customWidth="1"/>
    <col min="4" max="4" width="14.140625" style="34" customWidth="1"/>
    <col min="5" max="5" width="13.57421875" style="34" customWidth="1"/>
    <col min="6" max="6" width="10.8515625" style="35" customWidth="1"/>
  </cols>
  <sheetData>
    <row r="2" spans="1:6" ht="31.5" customHeight="1">
      <c r="A2" s="36" t="s">
        <v>22</v>
      </c>
      <c r="B2" s="36" t="s">
        <v>23</v>
      </c>
      <c r="C2" s="36" t="s">
        <v>24</v>
      </c>
      <c r="D2" s="37" t="s">
        <v>25</v>
      </c>
      <c r="E2" s="38" t="s">
        <v>26</v>
      </c>
      <c r="F2" s="39" t="s">
        <v>27</v>
      </c>
    </row>
    <row r="3" spans="1:6" ht="12">
      <c r="A3" s="157" t="s">
        <v>28</v>
      </c>
      <c r="B3" s="157"/>
      <c r="C3" s="157"/>
      <c r="D3" s="40">
        <v>1</v>
      </c>
      <c r="E3" s="40">
        <v>2</v>
      </c>
      <c r="F3" s="41"/>
    </row>
    <row r="4" spans="1:6" ht="12">
      <c r="A4" s="42"/>
      <c r="B4" s="43" t="s">
        <v>29</v>
      </c>
      <c r="C4" s="44" t="s">
        <v>7</v>
      </c>
      <c r="D4" s="45">
        <f>SUM(D5+D9+D13+D16+D20+D22)</f>
        <v>6020000</v>
      </c>
      <c r="E4" s="46">
        <f>SUM(E5+E9+E13+E16+E20+E22)</f>
        <v>5914898</v>
      </c>
      <c r="F4" s="47">
        <f aca="true" t="shared" si="0" ref="F4:F15">(E4/D4)*100</f>
        <v>98.25411960132891</v>
      </c>
    </row>
    <row r="5" spans="1:6" ht="12">
      <c r="A5" s="42"/>
      <c r="B5" s="43" t="s">
        <v>30</v>
      </c>
      <c r="C5" s="44" t="s">
        <v>31</v>
      </c>
      <c r="D5" s="45">
        <f>SUM(D6+D7+D8)</f>
        <v>4355000</v>
      </c>
      <c r="E5" s="46">
        <f>SUM(E6+E7+E8)</f>
        <v>4193333</v>
      </c>
      <c r="F5" s="47">
        <f t="shared" si="0"/>
        <v>96.28778415614237</v>
      </c>
    </row>
    <row r="6" spans="1:6" s="52" customFormat="1" ht="12">
      <c r="A6" s="48">
        <v>1</v>
      </c>
      <c r="B6" s="48" t="s">
        <v>32</v>
      </c>
      <c r="C6" s="49" t="s">
        <v>33</v>
      </c>
      <c r="D6" s="50">
        <v>4300000</v>
      </c>
      <c r="E6" s="51">
        <v>4141536</v>
      </c>
      <c r="F6" s="41">
        <f t="shared" si="0"/>
        <v>96.31479069767443</v>
      </c>
    </row>
    <row r="7" spans="1:6" s="61" customFormat="1" ht="12">
      <c r="A7" s="57">
        <v>1</v>
      </c>
      <c r="B7" s="57" t="s">
        <v>34</v>
      </c>
      <c r="C7" s="58" t="s">
        <v>35</v>
      </c>
      <c r="D7" s="59">
        <v>50000</v>
      </c>
      <c r="E7" s="60">
        <v>41435</v>
      </c>
      <c r="F7" s="41">
        <f t="shared" si="0"/>
        <v>82.87</v>
      </c>
    </row>
    <row r="8" spans="1:6" s="61" customFormat="1" ht="12">
      <c r="A8" s="57">
        <v>1</v>
      </c>
      <c r="B8" s="57" t="s">
        <v>36</v>
      </c>
      <c r="C8" s="58" t="s">
        <v>37</v>
      </c>
      <c r="D8" s="59">
        <v>5000</v>
      </c>
      <c r="E8" s="60">
        <v>10362</v>
      </c>
      <c r="F8" s="41">
        <f t="shared" si="0"/>
        <v>207.24</v>
      </c>
    </row>
    <row r="9" spans="1:6" ht="12">
      <c r="A9" s="53"/>
      <c r="B9" s="43" t="s">
        <v>38</v>
      </c>
      <c r="C9" s="44" t="s">
        <v>39</v>
      </c>
      <c r="D9" s="46">
        <f>SUM(D10:D12)</f>
        <v>620000</v>
      </c>
      <c r="E9" s="46">
        <f>SUM(E10:E12)</f>
        <v>616208</v>
      </c>
      <c r="F9" s="47">
        <f t="shared" si="0"/>
        <v>99.3883870967742</v>
      </c>
    </row>
    <row r="10" spans="1:6" s="52" customFormat="1" ht="12">
      <c r="A10" s="48"/>
      <c r="B10" s="48">
        <v>632</v>
      </c>
      <c r="C10" s="49" t="s">
        <v>40</v>
      </c>
      <c r="D10" s="50">
        <v>0</v>
      </c>
      <c r="E10" s="51">
        <v>0</v>
      </c>
      <c r="F10" s="41">
        <v>0</v>
      </c>
    </row>
    <row r="11" spans="1:6" s="61" customFormat="1" ht="12">
      <c r="A11" s="57"/>
      <c r="B11" s="57" t="s">
        <v>41</v>
      </c>
      <c r="C11" s="58" t="s">
        <v>42</v>
      </c>
      <c r="D11" s="59">
        <v>400000</v>
      </c>
      <c r="E11" s="60">
        <v>397547</v>
      </c>
      <c r="F11" s="41">
        <f>(E11/D11)*100</f>
        <v>99.38675</v>
      </c>
    </row>
    <row r="12" spans="1:6" s="52" customFormat="1" ht="13.5" customHeight="1">
      <c r="A12" s="109"/>
      <c r="B12" s="109">
        <v>638</v>
      </c>
      <c r="C12" s="110" t="s">
        <v>197</v>
      </c>
      <c r="D12" s="50">
        <v>220000</v>
      </c>
      <c r="E12" s="111">
        <v>218661</v>
      </c>
      <c r="F12" s="41">
        <f>(E12/D12)*100</f>
        <v>99.39136363636364</v>
      </c>
    </row>
    <row r="13" spans="1:6" ht="13.5" customHeight="1">
      <c r="A13" s="53"/>
      <c r="B13" s="43" t="s">
        <v>43</v>
      </c>
      <c r="C13" s="44" t="s">
        <v>44</v>
      </c>
      <c r="D13" s="45">
        <f>SUM(D14+D15)</f>
        <v>245000</v>
      </c>
      <c r="E13" s="46">
        <f>SUM(E14+E15)</f>
        <v>307017</v>
      </c>
      <c r="F13" s="47">
        <f t="shared" si="0"/>
        <v>125.3130612244898</v>
      </c>
    </row>
    <row r="14" spans="1:6" s="61" customFormat="1" ht="12">
      <c r="A14" s="57"/>
      <c r="B14" s="57" t="s">
        <v>45</v>
      </c>
      <c r="C14" s="58" t="s">
        <v>46</v>
      </c>
      <c r="D14" s="59">
        <v>5000</v>
      </c>
      <c r="E14" s="60">
        <v>4251</v>
      </c>
      <c r="F14" s="41">
        <f t="shared" si="0"/>
        <v>85.02</v>
      </c>
    </row>
    <row r="15" spans="1:6" s="61" customFormat="1" ht="12">
      <c r="A15" s="57">
        <v>3</v>
      </c>
      <c r="B15" s="57" t="s">
        <v>47</v>
      </c>
      <c r="C15" s="58" t="s">
        <v>48</v>
      </c>
      <c r="D15" s="59">
        <v>240000</v>
      </c>
      <c r="E15" s="60">
        <v>302766</v>
      </c>
      <c r="F15" s="41">
        <f t="shared" si="0"/>
        <v>126.1525</v>
      </c>
    </row>
    <row r="16" spans="1:6" ht="12">
      <c r="A16" s="53"/>
      <c r="B16" s="43" t="s">
        <v>49</v>
      </c>
      <c r="C16" s="44" t="s">
        <v>50</v>
      </c>
      <c r="D16" s="45">
        <f>SUM(D18+D19)</f>
        <v>800000</v>
      </c>
      <c r="E16" s="46">
        <f>SUM(E17+E18+E19)</f>
        <v>798340</v>
      </c>
      <c r="F16" s="47">
        <f>(E16/D16)*100</f>
        <v>99.79249999999999</v>
      </c>
    </row>
    <row r="17" spans="1:6" s="118" customFormat="1" ht="12">
      <c r="A17" s="90"/>
      <c r="B17" s="113">
        <v>651</v>
      </c>
      <c r="C17" s="114" t="s">
        <v>51</v>
      </c>
      <c r="D17" s="115">
        <v>50</v>
      </c>
      <c r="E17" s="116">
        <v>12</v>
      </c>
      <c r="F17" s="117">
        <v>100</v>
      </c>
    </row>
    <row r="18" spans="1:6" s="61" customFormat="1" ht="12">
      <c r="A18" s="57"/>
      <c r="B18" s="57" t="s">
        <v>52</v>
      </c>
      <c r="C18" s="58" t="s">
        <v>53</v>
      </c>
      <c r="D18" s="59">
        <v>700000</v>
      </c>
      <c r="E18" s="60">
        <v>693518</v>
      </c>
      <c r="F18" s="41">
        <f>(E18/D18)*100</f>
        <v>99.074</v>
      </c>
    </row>
    <row r="19" spans="1:6" s="61" customFormat="1" ht="12">
      <c r="A19" s="57"/>
      <c r="B19" s="57" t="s">
        <v>54</v>
      </c>
      <c r="C19" s="58" t="s">
        <v>55</v>
      </c>
      <c r="D19" s="59">
        <v>100000</v>
      </c>
      <c r="E19" s="60">
        <v>104810</v>
      </c>
      <c r="F19" s="41">
        <f>(E19/D19)*100</f>
        <v>104.81</v>
      </c>
    </row>
    <row r="20" spans="1:6" ht="12" customHeight="1">
      <c r="A20" s="53"/>
      <c r="B20" s="62">
        <v>66</v>
      </c>
      <c r="C20" s="63" t="s">
        <v>56</v>
      </c>
      <c r="D20" s="64">
        <f>SUM(D21)</f>
        <v>0</v>
      </c>
      <c r="E20" s="65">
        <f>SUM(E21)</f>
        <v>0</v>
      </c>
      <c r="F20" s="65">
        <v>0</v>
      </c>
    </row>
    <row r="21" spans="1:6" ht="12" customHeight="1">
      <c r="A21" s="53"/>
      <c r="B21" s="48">
        <v>663</v>
      </c>
      <c r="C21" s="66" t="s">
        <v>57</v>
      </c>
      <c r="D21" s="59">
        <v>0</v>
      </c>
      <c r="E21" s="60">
        <v>0</v>
      </c>
      <c r="F21" s="41">
        <v>0</v>
      </c>
    </row>
    <row r="22" spans="1:6" ht="12">
      <c r="A22" s="53"/>
      <c r="B22" s="43" t="s">
        <v>58</v>
      </c>
      <c r="C22" s="44" t="s">
        <v>59</v>
      </c>
      <c r="D22" s="45">
        <f>SUM(D23)</f>
        <v>0</v>
      </c>
      <c r="E22" s="46">
        <f>SUM(E23)</f>
        <v>0</v>
      </c>
      <c r="F22" s="47">
        <v>0</v>
      </c>
    </row>
    <row r="23" spans="1:6" s="61" customFormat="1" ht="12">
      <c r="A23" s="57">
        <v>1</v>
      </c>
      <c r="B23" s="57" t="s">
        <v>60</v>
      </c>
      <c r="C23" s="58" t="s">
        <v>61</v>
      </c>
      <c r="D23" s="59">
        <v>0</v>
      </c>
      <c r="E23" s="60">
        <v>0</v>
      </c>
      <c r="F23" s="41">
        <v>0</v>
      </c>
    </row>
    <row r="24" spans="1:6" ht="12">
      <c r="A24" s="53"/>
      <c r="B24" s="43" t="s">
        <v>62</v>
      </c>
      <c r="C24" s="44" t="s">
        <v>8</v>
      </c>
      <c r="D24" s="45">
        <f>SUM(D25)</f>
        <v>350000</v>
      </c>
      <c r="E24" s="46">
        <f>SUM(E25)</f>
        <v>398112</v>
      </c>
      <c r="F24" s="47">
        <f aca="true" t="shared" si="1" ref="F24:F35">(E24/D24)*100</f>
        <v>113.7462857142857</v>
      </c>
    </row>
    <row r="25" spans="1:7" ht="12">
      <c r="A25" s="53"/>
      <c r="B25" s="67" t="s">
        <v>63</v>
      </c>
      <c r="C25" s="68" t="s">
        <v>64</v>
      </c>
      <c r="D25" s="69">
        <f>SUM(D26)</f>
        <v>350000</v>
      </c>
      <c r="E25" s="70">
        <f>SUM(E26)</f>
        <v>398112</v>
      </c>
      <c r="F25" s="71">
        <f t="shared" si="1"/>
        <v>113.7462857142857</v>
      </c>
      <c r="G25" s="52"/>
    </row>
    <row r="26" spans="1:6" s="61" customFormat="1" ht="12">
      <c r="A26" s="57">
        <v>7</v>
      </c>
      <c r="B26" s="57" t="s">
        <v>65</v>
      </c>
      <c r="C26" s="58" t="s">
        <v>66</v>
      </c>
      <c r="D26" s="59">
        <v>350000</v>
      </c>
      <c r="E26" s="60">
        <v>398112</v>
      </c>
      <c r="F26" s="41">
        <f t="shared" si="1"/>
        <v>113.7462857142857</v>
      </c>
    </row>
    <row r="27" spans="1:6" ht="12">
      <c r="A27" s="53"/>
      <c r="B27" s="43" t="s">
        <v>67</v>
      </c>
      <c r="C27" s="44" t="s">
        <v>10</v>
      </c>
      <c r="D27" s="45">
        <f>SUM(D28+D32+D37+D39+D42+D44)</f>
        <v>3058000</v>
      </c>
      <c r="E27" s="46">
        <f>SUM(E28+E32+E37+E39+E42+E44)</f>
        <v>2551970.4699999997</v>
      </c>
      <c r="F27" s="47">
        <f t="shared" si="1"/>
        <v>83.45227174623936</v>
      </c>
    </row>
    <row r="28" spans="1:6" ht="12">
      <c r="A28" s="53"/>
      <c r="B28" s="43" t="s">
        <v>68</v>
      </c>
      <c r="C28" s="44" t="s">
        <v>69</v>
      </c>
      <c r="D28" s="45">
        <f>SUM(D29+D30+D31)</f>
        <v>609000</v>
      </c>
      <c r="E28" s="46">
        <f>SUM(E29+E30+E31)</f>
        <v>584422</v>
      </c>
      <c r="F28" s="47">
        <f t="shared" si="1"/>
        <v>95.96420361247947</v>
      </c>
    </row>
    <row r="29" spans="1:6" s="61" customFormat="1" ht="12">
      <c r="A29" s="57" t="s">
        <v>70</v>
      </c>
      <c r="B29" s="57" t="s">
        <v>71</v>
      </c>
      <c r="C29" s="58" t="s">
        <v>72</v>
      </c>
      <c r="D29" s="59">
        <f>Proračun_posebni_dio_4_razina_!E40+Proračun_posebni_dio_4_razina_!E172</f>
        <v>510000</v>
      </c>
      <c r="E29" s="59">
        <f>Proračun_posebni_dio_4_razina_!F40+Proračun_posebni_dio_4_razina_!F172</f>
        <v>491779</v>
      </c>
      <c r="F29" s="41">
        <f t="shared" si="1"/>
        <v>96.42725490196078</v>
      </c>
    </row>
    <row r="30" spans="1:6" s="61" customFormat="1" ht="12">
      <c r="A30" s="57"/>
      <c r="B30" s="57" t="s">
        <v>73</v>
      </c>
      <c r="C30" s="58" t="s">
        <v>74</v>
      </c>
      <c r="D30" s="59">
        <f>Proračun_posebni_dio_4_razina_!E41</f>
        <v>12000</v>
      </c>
      <c r="E30" s="59">
        <f>Proračun_posebni_dio_4_razina_!F41</f>
        <v>11500</v>
      </c>
      <c r="F30" s="41">
        <f t="shared" si="1"/>
        <v>95.83333333333334</v>
      </c>
    </row>
    <row r="31" spans="1:6" s="61" customFormat="1" ht="12">
      <c r="A31" s="57"/>
      <c r="B31" s="57" t="s">
        <v>75</v>
      </c>
      <c r="C31" s="58" t="s">
        <v>76</v>
      </c>
      <c r="D31" s="59">
        <f>Proračun_posebni_dio_4_razina_!E42+Proračun_posebni_dio_4_razina_!E173</f>
        <v>87000</v>
      </c>
      <c r="E31" s="59">
        <f>Proračun_posebni_dio_4_razina_!F42+Proračun_posebni_dio_4_razina_!F173</f>
        <v>81143</v>
      </c>
      <c r="F31" s="41">
        <f t="shared" si="1"/>
        <v>93.26781609195403</v>
      </c>
    </row>
    <row r="32" spans="1:6" ht="12">
      <c r="A32" s="53"/>
      <c r="B32" s="43" t="s">
        <v>77</v>
      </c>
      <c r="C32" s="44" t="s">
        <v>78</v>
      </c>
      <c r="D32" s="45">
        <f>SUM(D33+D34+D35+D36)</f>
        <v>1699000</v>
      </c>
      <c r="E32" s="46">
        <f>SUM(E33+E34+E35+E36)</f>
        <v>1328642.47</v>
      </c>
      <c r="F32" s="47">
        <f t="shared" si="1"/>
        <v>78.20144025897586</v>
      </c>
    </row>
    <row r="33" spans="1:6" s="61" customFormat="1" ht="12">
      <c r="A33" s="57" t="s">
        <v>70</v>
      </c>
      <c r="B33" s="57" t="s">
        <v>79</v>
      </c>
      <c r="C33" s="58" t="s">
        <v>80</v>
      </c>
      <c r="D33" s="59">
        <f>Proračun_posebni_dio_4_razina_!E44</f>
        <v>5000</v>
      </c>
      <c r="E33" s="59">
        <f>Proračun_posebni_dio_4_razina_!F44</f>
        <v>1300</v>
      </c>
      <c r="F33" s="41">
        <f t="shared" si="1"/>
        <v>26</v>
      </c>
    </row>
    <row r="34" spans="1:6" s="61" customFormat="1" ht="12">
      <c r="A34" s="57"/>
      <c r="B34" s="57" t="s">
        <v>81</v>
      </c>
      <c r="C34" s="58" t="s">
        <v>82</v>
      </c>
      <c r="D34" s="59">
        <f>Proračun_posebni_dio_4_razina_!E49+Proračun_posebni_dio_4_razina_!E64+Proračun_posebni_dio_4_razina_!E70+Proračun_posebni_dio_4_razina_!E76+Proračun_posebni_dio_4_razina_!E82+Proračun_posebni_dio_4_razina_!E140+Proračun_posebni_dio_4_razina_!E153+Proračun_posebni_dio_4_razina_!E186+Proračun_posebni_dio_4_razina_!E203+Proračun_posebni_dio_4_razina_!E216</f>
        <v>435000</v>
      </c>
      <c r="E34" s="59">
        <f>Proračun_posebni_dio_4_razina_!F49+Proračun_posebni_dio_4_razina_!F64+Proračun_posebni_dio_4_razina_!F70+Proračun_posebni_dio_4_razina_!F76+Proračun_posebni_dio_4_razina_!F82+Proračun_posebni_dio_4_razina_!F140+Proračun_posebni_dio_4_razina_!F153+Proračun_posebni_dio_4_razina_!F186+Proračun_posebni_dio_4_razina_!F203+Proračun_posebni_dio_4_razina_!F216</f>
        <v>279184.47</v>
      </c>
      <c r="F34" s="41">
        <f t="shared" si="1"/>
        <v>64.18033793103449</v>
      </c>
    </row>
    <row r="35" spans="1:6" s="61" customFormat="1" ht="12">
      <c r="A35" s="57"/>
      <c r="B35" s="57" t="s">
        <v>83</v>
      </c>
      <c r="C35" s="58" t="s">
        <v>84</v>
      </c>
      <c r="D35" s="59">
        <f>Proračun_posebni_dio_4_razina_!E11+Proračun_posebni_dio_4_razina_!E50+Proračun_posebni_dio_4_razina_!E65+Proračun_posebni_dio_4_razina_!E71+Proračun_posebni_dio_4_razina_!E77+Proračun_posebni_dio_4_razina_!E83+Proračun_posebni_dio_4_razina_!E88+Proračun_posebni_dio_4_razina_!E120+Proračun_posebni_dio_4_razina_!E125+Proračun_posebni_dio_4_razina_!E154+Proračun_posebni_dio_4_razina_!E187+Proračun_posebni_dio_4_razina_!E217</f>
        <v>1129000</v>
      </c>
      <c r="E35" s="59">
        <f>Proračun_posebni_dio_4_razina_!F11+Proračun_posebni_dio_4_razina_!F50+Proračun_posebni_dio_4_razina_!F65+Proračun_posebni_dio_4_razina_!F71+Proračun_posebni_dio_4_razina_!F77+Proračun_posebni_dio_4_razina_!F83+Proračun_posebni_dio_4_razina_!F88+Proračun_posebni_dio_4_razina_!F120+Proračun_posebni_dio_4_razina_!F125+Proračun_posebni_dio_4_razina_!F154+Proračun_posebni_dio_4_razina_!F187+Proračun_posebni_dio_4_razina_!F217</f>
        <v>929358</v>
      </c>
      <c r="F35" s="41">
        <f t="shared" si="1"/>
        <v>82.31691762621789</v>
      </c>
    </row>
    <row r="36" spans="1:6" s="61" customFormat="1" ht="12">
      <c r="A36" s="57"/>
      <c r="B36" s="57" t="s">
        <v>85</v>
      </c>
      <c r="C36" s="58" t="s">
        <v>86</v>
      </c>
      <c r="D36" s="59">
        <f>Proračun_posebni_dio_4_razina_!E12+Proračun_posebni_dio_4_razina_!E51+Proračun_posebni_dio_4_razina_!E135+Proračun_posebni_dio_4_razina_!E188+Proračun_posebni_dio_4_razina_!E231</f>
        <v>130000</v>
      </c>
      <c r="E36" s="59">
        <f>Proračun_posebni_dio_4_razina_!F12+Proračun_posebni_dio_4_razina_!F51+Proračun_posebni_dio_4_razina_!F135+Proračun_posebni_dio_4_razina_!F188+Proračun_posebni_dio_4_razina_!F231</f>
        <v>118800</v>
      </c>
      <c r="F36" s="41">
        <f>(E36/D36)*100</f>
        <v>91.38461538461539</v>
      </c>
    </row>
    <row r="37" spans="1:6" ht="12">
      <c r="A37" s="53"/>
      <c r="B37" s="43" t="s">
        <v>87</v>
      </c>
      <c r="C37" s="44" t="s">
        <v>88</v>
      </c>
      <c r="D37" s="45">
        <f>SUM(D38)</f>
        <v>10000</v>
      </c>
      <c r="E37" s="46">
        <f>SUM(E38)</f>
        <v>9571</v>
      </c>
      <c r="F37" s="47">
        <f>(E37/D37)*100</f>
        <v>95.71</v>
      </c>
    </row>
    <row r="38" spans="1:6" s="61" customFormat="1" ht="12">
      <c r="A38" s="57"/>
      <c r="B38" s="57" t="s">
        <v>89</v>
      </c>
      <c r="C38" s="58" t="s">
        <v>90</v>
      </c>
      <c r="D38" s="59">
        <f>Proračun_posebni_dio_4_razina_!E53+Proračun_posebni_dio_4_razina_!E127+Proračun_posebni_dio_4_razina_!E190</f>
        <v>10000</v>
      </c>
      <c r="E38" s="59">
        <f>Proračun_posebni_dio_4_razina_!F53+Proračun_posebni_dio_4_razina_!F127+Proračun_posebni_dio_4_razina_!F190</f>
        <v>9571</v>
      </c>
      <c r="F38" s="41">
        <f>(E38/D38)*100</f>
        <v>95.71</v>
      </c>
    </row>
    <row r="39" spans="1:6" s="123" customFormat="1" ht="12">
      <c r="A39" s="120"/>
      <c r="B39" s="133" t="s">
        <v>91</v>
      </c>
      <c r="C39" s="134" t="s">
        <v>92</v>
      </c>
      <c r="D39" s="135">
        <f>SUM(D40+D41)</f>
        <v>57000</v>
      </c>
      <c r="E39" s="135">
        <f>SUM(E40+E41)</f>
        <v>42537</v>
      </c>
      <c r="F39" s="136">
        <f>(E39/D39)*100</f>
        <v>74.62631578947368</v>
      </c>
    </row>
    <row r="40" spans="1:6" s="118" customFormat="1" ht="12">
      <c r="A40" s="90"/>
      <c r="B40" s="113">
        <v>363</v>
      </c>
      <c r="C40" s="114" t="s">
        <v>93</v>
      </c>
      <c r="D40" s="115">
        <f>Proračun_posebni_dio_4_razina_!E156+Proračun_posebni_dio_4_razina_!E219+Proračun_posebni_dio_4_razina_!E114</f>
        <v>57000</v>
      </c>
      <c r="E40" s="115">
        <f>Proračun_posebni_dio_4_razina_!F156+Proračun_posebni_dio_4_razina_!F219+Proračun_posebni_dio_4_razina_!F114</f>
        <v>42537</v>
      </c>
      <c r="F40" s="117">
        <v>100</v>
      </c>
    </row>
    <row r="41" spans="1:6" s="61" customFormat="1" ht="17.25" customHeight="1">
      <c r="A41" s="57"/>
      <c r="B41" s="57" t="s">
        <v>94</v>
      </c>
      <c r="C41" s="58" t="s">
        <v>95</v>
      </c>
      <c r="D41" s="59">
        <v>0</v>
      </c>
      <c r="E41" s="60">
        <v>0</v>
      </c>
      <c r="F41" s="41">
        <v>0</v>
      </c>
    </row>
    <row r="42" spans="1:6" ht="12">
      <c r="A42" s="53"/>
      <c r="B42" s="43" t="s">
        <v>96</v>
      </c>
      <c r="C42" s="44" t="s">
        <v>97</v>
      </c>
      <c r="D42" s="72">
        <f>SUM(D43)</f>
        <v>300000</v>
      </c>
      <c r="E42" s="73">
        <f>SUM(E43)</f>
        <v>238908</v>
      </c>
      <c r="F42" s="47">
        <f aca="true" t="shared" si="2" ref="F42:F49">(E42/D42)*100</f>
        <v>79.636</v>
      </c>
    </row>
    <row r="43" spans="1:6" s="52" customFormat="1" ht="12">
      <c r="A43" s="48"/>
      <c r="B43" s="48" t="s">
        <v>98</v>
      </c>
      <c r="C43" s="49" t="s">
        <v>99</v>
      </c>
      <c r="D43" s="50">
        <f>Proračun_posebni_dio_4_razina_!E129+Proračun_posebni_dio_4_razina_!E167+Proračun_posebni_dio_4_razina_!E175</f>
        <v>300000</v>
      </c>
      <c r="E43" s="50">
        <f>Proračun_posebni_dio_4_razina_!F129+Proračun_posebni_dio_4_razina_!F167+Proračun_posebni_dio_4_razina_!F175</f>
        <v>238908</v>
      </c>
      <c r="F43" s="41">
        <f t="shared" si="2"/>
        <v>79.636</v>
      </c>
    </row>
    <row r="44" spans="1:6" ht="12">
      <c r="A44" s="53"/>
      <c r="B44" s="43" t="s">
        <v>100</v>
      </c>
      <c r="C44" s="44" t="s">
        <v>101</v>
      </c>
      <c r="D44" s="45">
        <f>SUM(D45)</f>
        <v>383000</v>
      </c>
      <c r="E44" s="46">
        <f>SUM(E45)</f>
        <v>347890</v>
      </c>
      <c r="F44" s="47">
        <f t="shared" si="2"/>
        <v>90.83289817232377</v>
      </c>
    </row>
    <row r="45" spans="1:6" s="61" customFormat="1" ht="12">
      <c r="A45" s="57"/>
      <c r="B45" s="57" t="s">
        <v>102</v>
      </c>
      <c r="C45" s="58" t="s">
        <v>103</v>
      </c>
      <c r="D45" s="59">
        <f>Proračun_posebni_dio_4_razina_!E17+Proračun_posebni_dio_4_razina_!E142+Proračun_posebni_dio_4_razina_!E147+Proračun_posebni_dio_4_razina_!E180+Proračun_posebni_dio_4_razina_!E192+Proračun_posebni_dio_4_razina_!E205+Proračun_posebni_dio_4_razina_!E233</f>
        <v>383000</v>
      </c>
      <c r="E45" s="59">
        <f>Proračun_posebni_dio_4_razina_!F17+Proračun_posebni_dio_4_razina_!F142+Proračun_posebni_dio_4_razina_!F147+Proračun_posebni_dio_4_razina_!F180+Proračun_posebni_dio_4_razina_!F192+Proračun_posebni_dio_4_razina_!F205+Proračun_posebni_dio_4_razina_!F233</f>
        <v>347890</v>
      </c>
      <c r="F45" s="41">
        <f t="shared" si="2"/>
        <v>90.83289817232377</v>
      </c>
    </row>
    <row r="46" spans="1:6" ht="12">
      <c r="A46" s="53"/>
      <c r="B46" s="43" t="s">
        <v>104</v>
      </c>
      <c r="C46" s="44" t="s">
        <v>11</v>
      </c>
      <c r="D46" s="45">
        <f>SUM(D47+D52)</f>
        <v>3130000</v>
      </c>
      <c r="E46" s="46">
        <f>SUM(E47+E52)</f>
        <v>2969950.36</v>
      </c>
      <c r="F46" s="47">
        <f t="shared" si="2"/>
        <v>94.886592971246</v>
      </c>
    </row>
    <row r="47" spans="1:6" ht="12">
      <c r="A47" s="53"/>
      <c r="B47" s="43" t="s">
        <v>105</v>
      </c>
      <c r="C47" s="44" t="s">
        <v>106</v>
      </c>
      <c r="D47" s="45">
        <f>SUM(D48+D49+D50+D51)</f>
        <v>2430000</v>
      </c>
      <c r="E47" s="46">
        <f>SUM(E48+E49+E50+E51)</f>
        <v>2289237</v>
      </c>
      <c r="F47" s="47">
        <f t="shared" si="2"/>
        <v>94.20728395061728</v>
      </c>
    </row>
    <row r="48" spans="1:6" s="61" customFormat="1" ht="12">
      <c r="A48" s="57"/>
      <c r="B48" s="57" t="s">
        <v>107</v>
      </c>
      <c r="C48" s="58" t="s">
        <v>108</v>
      </c>
      <c r="D48" s="59">
        <f>Proračun_posebni_dio_4_razina_!E98+Proračun_posebni_dio_4_razina_!E103+Proračun_posebni_dio_4_razina_!E108+Proračun_posebni_dio_4_razina_!E197+Proračun_posebni_dio_4_razina_!E210</f>
        <v>2220000</v>
      </c>
      <c r="E48" s="59">
        <f>Proračun_posebni_dio_4_razina_!F98+Proračun_posebni_dio_4_razina_!F103+Proračun_posebni_dio_4_razina_!F108+Proračun_posebni_dio_4_razina_!F197+Proračun_posebni_dio_4_razina_!F210</f>
        <v>2096677</v>
      </c>
      <c r="F48" s="41">
        <f t="shared" si="2"/>
        <v>94.44490990990991</v>
      </c>
    </row>
    <row r="49" spans="1:6" s="61" customFormat="1" ht="12">
      <c r="A49" s="57"/>
      <c r="B49" s="57" t="s">
        <v>109</v>
      </c>
      <c r="C49" s="58" t="s">
        <v>110</v>
      </c>
      <c r="D49" s="59">
        <f>Proračun_posebni_dio_4_razina_!E58+Proračun_posebni_dio_4_razina_!E161+Proračun_posebni_dio_4_razina_!E225</f>
        <v>210000</v>
      </c>
      <c r="E49" s="59">
        <f>Proračun_posebni_dio_4_razina_!F58+Proračun_posebni_dio_4_razina_!F161+Proračun_posebni_dio_4_razina_!F225</f>
        <v>192560</v>
      </c>
      <c r="F49" s="41">
        <f t="shared" si="2"/>
        <v>91.6952380952381</v>
      </c>
    </row>
    <row r="50" spans="1:6" s="61" customFormat="1" ht="12">
      <c r="A50" s="57"/>
      <c r="B50" s="57" t="s">
        <v>111</v>
      </c>
      <c r="C50" s="58" t="s">
        <v>112</v>
      </c>
      <c r="D50" s="59">
        <v>0</v>
      </c>
      <c r="E50" s="59">
        <v>0</v>
      </c>
      <c r="F50" s="41">
        <v>0</v>
      </c>
    </row>
    <row r="51" spans="1:6" s="61" customFormat="1" ht="12">
      <c r="A51" s="57"/>
      <c r="B51" s="57" t="s">
        <v>113</v>
      </c>
      <c r="C51" s="58" t="s">
        <v>114</v>
      </c>
      <c r="D51" s="59">
        <f>Proračun_posebni_dio_4_razina_!E109</f>
        <v>0</v>
      </c>
      <c r="E51" s="59">
        <f>Proračun_posebni_dio_4_razina_!F109</f>
        <v>0</v>
      </c>
      <c r="F51" s="41">
        <v>0</v>
      </c>
    </row>
    <row r="52" spans="1:6" ht="12">
      <c r="A52" s="53"/>
      <c r="B52" s="43" t="s">
        <v>115</v>
      </c>
      <c r="C52" s="44" t="s">
        <v>116</v>
      </c>
      <c r="D52" s="45">
        <f>SUM(D53)</f>
        <v>700000</v>
      </c>
      <c r="E52" s="46">
        <f>SUM(E53)</f>
        <v>680713.36</v>
      </c>
      <c r="F52" s="47">
        <f>(E52/D52)*100</f>
        <v>97.2447657142857</v>
      </c>
    </row>
    <row r="53" spans="1:6" s="61" customFormat="1" ht="12">
      <c r="A53" s="57"/>
      <c r="B53" s="57" t="s">
        <v>117</v>
      </c>
      <c r="C53" s="58" t="s">
        <v>118</v>
      </c>
      <c r="D53" s="59">
        <f>Proračun_posebni_dio_4_razina_!E93</f>
        <v>700000</v>
      </c>
      <c r="E53" s="59">
        <f>Proračun_posebni_dio_4_razina_!F93</f>
        <v>680713.36</v>
      </c>
      <c r="F53" s="41">
        <f>(E53/D53)*100</f>
        <v>97.2447657142857</v>
      </c>
    </row>
  </sheetData>
  <sheetProtection selectLockedCells="1" selectUnlockedCells="1"/>
  <mergeCells count="1">
    <mergeCell ref="A3:C3"/>
  </mergeCells>
  <printOptions/>
  <pageMargins left="0.7479166666666667" right="0.7479166666666667" top="0.9840277777777777" bottom="0.9840277777777777" header="0.5" footer="0.5118055555555555"/>
  <pageSetup horizontalDpi="600" verticalDpi="600" orientation="portrait" paperSize="9" r:id="rId1"/>
  <headerFooter alignWithMargins="0">
    <oddHeader>&amp;C&amp;"MS Sans Serif,Bold"&amp;12PLAN PRORAČUNA ZA OPĆINU VRBJE 2019-2021
I. OPĆI DIO&amp;RStrana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3"/>
  <sheetViews>
    <sheetView zoomScalePageLayoutView="0" workbookViewId="0" topLeftCell="A1">
      <selection activeCell="B255" sqref="B255"/>
    </sheetView>
  </sheetViews>
  <sheetFormatPr defaultColWidth="9.140625" defaultRowHeight="12.75"/>
  <cols>
    <col min="1" max="1" width="7.00390625" style="74" customWidth="1"/>
    <col min="2" max="2" width="10.00390625" style="0" customWidth="1"/>
    <col min="3" max="3" width="6.28125" style="0" customWidth="1"/>
    <col min="4" max="4" width="56.00390625" style="0" customWidth="1"/>
    <col min="5" max="5" width="12.8515625" style="34" customWidth="1"/>
    <col min="6" max="6" width="15.8515625" style="34" customWidth="1"/>
    <col min="7" max="7" width="7.8515625" style="35" customWidth="1"/>
  </cols>
  <sheetData>
    <row r="1" spans="4:5" ht="12">
      <c r="D1" s="177" t="s">
        <v>119</v>
      </c>
      <c r="E1" s="177"/>
    </row>
    <row r="2" spans="1:7" ht="12">
      <c r="A2" s="152" t="s">
        <v>120</v>
      </c>
      <c r="B2" s="152"/>
      <c r="C2" s="152"/>
      <c r="D2" s="152"/>
      <c r="E2" s="152"/>
      <c r="F2" s="152"/>
      <c r="G2" s="152"/>
    </row>
    <row r="3" spans="1:7" ht="19.5" customHeight="1">
      <c r="A3" s="75" t="s">
        <v>121</v>
      </c>
      <c r="B3" s="36" t="s">
        <v>122</v>
      </c>
      <c r="C3" s="174" t="s">
        <v>123</v>
      </c>
      <c r="D3" s="174"/>
      <c r="E3" s="37" t="s">
        <v>25</v>
      </c>
      <c r="F3" s="76" t="s">
        <v>124</v>
      </c>
      <c r="G3" s="77" t="s">
        <v>125</v>
      </c>
    </row>
    <row r="4" spans="1:7" ht="12">
      <c r="A4" s="78"/>
      <c r="B4" s="178" t="s">
        <v>126</v>
      </c>
      <c r="C4" s="178"/>
      <c r="D4" s="178"/>
      <c r="E4" s="79">
        <f>SUM(E5)</f>
        <v>63000</v>
      </c>
      <c r="F4" s="80">
        <f>SUM(F5)</f>
        <v>56419</v>
      </c>
      <c r="G4" s="41">
        <f aca="true" t="shared" si="0" ref="G4:G17">(F4/E4)*100</f>
        <v>89.55396825396825</v>
      </c>
    </row>
    <row r="5" spans="1:7" ht="12">
      <c r="A5" s="81"/>
      <c r="B5" s="54"/>
      <c r="C5" s="162" t="s">
        <v>127</v>
      </c>
      <c r="D5" s="162"/>
      <c r="E5" s="55">
        <f>SUM(E6)</f>
        <v>63000</v>
      </c>
      <c r="F5" s="56">
        <f>SUM(F6)</f>
        <v>56419</v>
      </c>
      <c r="G5" s="41">
        <f t="shared" si="0"/>
        <v>89.55396825396825</v>
      </c>
    </row>
    <row r="6" spans="1:7" ht="12.75" customHeight="1">
      <c r="A6" s="81"/>
      <c r="B6" s="165" t="s">
        <v>128</v>
      </c>
      <c r="C6" s="165"/>
      <c r="D6" s="165"/>
      <c r="E6" s="82">
        <f>SUM(E8+E14)</f>
        <v>63000</v>
      </c>
      <c r="F6" s="83">
        <f>SUM(F8+F14)</f>
        <v>56419</v>
      </c>
      <c r="G6" s="137">
        <f t="shared" si="0"/>
        <v>89.55396825396825</v>
      </c>
    </row>
    <row r="7" spans="1:7" s="87" customFormat="1" ht="13.5">
      <c r="A7" s="84"/>
      <c r="B7" s="166" t="s">
        <v>129</v>
      </c>
      <c r="C7" s="166"/>
      <c r="D7" s="166"/>
      <c r="E7" s="85">
        <f aca="true" t="shared" si="1" ref="E7:F9">SUM(E8)</f>
        <v>51000</v>
      </c>
      <c r="F7" s="86">
        <f t="shared" si="1"/>
        <v>45319</v>
      </c>
      <c r="G7" s="41">
        <f t="shared" si="0"/>
        <v>88.86078431372549</v>
      </c>
    </row>
    <row r="8" spans="1:7" ht="12">
      <c r="A8" s="81"/>
      <c r="B8" s="167" t="s">
        <v>130</v>
      </c>
      <c r="C8" s="167"/>
      <c r="D8" s="167"/>
      <c r="E8" s="45">
        <f t="shared" si="1"/>
        <v>51000</v>
      </c>
      <c r="F8" s="46">
        <f t="shared" si="1"/>
        <v>45319</v>
      </c>
      <c r="G8" s="47">
        <f t="shared" si="0"/>
        <v>88.86078431372549</v>
      </c>
    </row>
    <row r="9" spans="1:7" s="52" customFormat="1" ht="12">
      <c r="A9" s="88"/>
      <c r="B9" s="48" t="s">
        <v>67</v>
      </c>
      <c r="C9" s="163" t="s">
        <v>10</v>
      </c>
      <c r="D9" s="163"/>
      <c r="E9" s="50">
        <f t="shared" si="1"/>
        <v>51000</v>
      </c>
      <c r="F9" s="51">
        <f t="shared" si="1"/>
        <v>45319</v>
      </c>
      <c r="G9" s="41">
        <f t="shared" si="0"/>
        <v>88.86078431372549</v>
      </c>
    </row>
    <row r="10" spans="1:7" s="52" customFormat="1" ht="12">
      <c r="A10" s="88"/>
      <c r="B10" s="48" t="s">
        <v>77</v>
      </c>
      <c r="C10" s="163" t="s">
        <v>78</v>
      </c>
      <c r="D10" s="163"/>
      <c r="E10" s="50">
        <f>SUM(E11+E12)</f>
        <v>51000</v>
      </c>
      <c r="F10" s="51">
        <f>SUM(F11+F12)</f>
        <v>45319</v>
      </c>
      <c r="G10" s="41">
        <f t="shared" si="0"/>
        <v>88.86078431372549</v>
      </c>
    </row>
    <row r="11" spans="1:7" s="123" customFormat="1" ht="12.75" customHeight="1">
      <c r="A11" s="119"/>
      <c r="B11" s="120" t="s">
        <v>83</v>
      </c>
      <c r="C11" s="173" t="s">
        <v>84</v>
      </c>
      <c r="D11" s="173"/>
      <c r="E11" s="121">
        <v>21000</v>
      </c>
      <c r="F11" s="112">
        <v>20043</v>
      </c>
      <c r="G11" s="122">
        <f t="shared" si="0"/>
        <v>95.44285714285714</v>
      </c>
    </row>
    <row r="12" spans="1:7" s="123" customFormat="1" ht="12">
      <c r="A12" s="119"/>
      <c r="B12" s="120" t="s">
        <v>85</v>
      </c>
      <c r="C12" s="173" t="s">
        <v>86</v>
      </c>
      <c r="D12" s="173"/>
      <c r="E12" s="121">
        <v>30000</v>
      </c>
      <c r="F12" s="112">
        <v>25276</v>
      </c>
      <c r="G12" s="122">
        <f t="shared" si="0"/>
        <v>84.25333333333333</v>
      </c>
    </row>
    <row r="13" spans="1:7" ht="12.75" customHeight="1">
      <c r="A13" s="84"/>
      <c r="B13" s="166" t="s">
        <v>129</v>
      </c>
      <c r="C13" s="166"/>
      <c r="D13" s="166"/>
      <c r="E13" s="85">
        <f aca="true" t="shared" si="2" ref="E13:F16">SUM(E14)</f>
        <v>12000</v>
      </c>
      <c r="F13" s="86">
        <f t="shared" si="2"/>
        <v>11100</v>
      </c>
      <c r="G13" s="41">
        <f t="shared" si="0"/>
        <v>92.5</v>
      </c>
    </row>
    <row r="14" spans="1:7" ht="12.75" customHeight="1">
      <c r="A14" s="81"/>
      <c r="B14" s="167" t="s">
        <v>131</v>
      </c>
      <c r="C14" s="167"/>
      <c r="D14" s="167"/>
      <c r="E14" s="45">
        <f t="shared" si="2"/>
        <v>12000</v>
      </c>
      <c r="F14" s="46">
        <f t="shared" si="2"/>
        <v>11100</v>
      </c>
      <c r="G14" s="47">
        <f t="shared" si="0"/>
        <v>92.5</v>
      </c>
    </row>
    <row r="15" spans="1:7" s="87" customFormat="1" ht="13.5">
      <c r="A15" s="88"/>
      <c r="B15" s="48" t="s">
        <v>67</v>
      </c>
      <c r="C15" s="163" t="s">
        <v>10</v>
      </c>
      <c r="D15" s="163"/>
      <c r="E15" s="59">
        <f t="shared" si="2"/>
        <v>12000</v>
      </c>
      <c r="F15" s="60">
        <f t="shared" si="2"/>
        <v>11100</v>
      </c>
      <c r="G15" s="89">
        <f t="shared" si="0"/>
        <v>92.5</v>
      </c>
    </row>
    <row r="16" spans="1:7" s="52" customFormat="1" ht="12">
      <c r="A16" s="88"/>
      <c r="B16" s="48" t="s">
        <v>100</v>
      </c>
      <c r="C16" s="163" t="s">
        <v>101</v>
      </c>
      <c r="D16" s="163"/>
      <c r="E16" s="59">
        <f t="shared" si="2"/>
        <v>12000</v>
      </c>
      <c r="F16" s="60">
        <f t="shared" si="2"/>
        <v>11100</v>
      </c>
      <c r="G16" s="89">
        <f t="shared" si="0"/>
        <v>92.5</v>
      </c>
    </row>
    <row r="17" spans="1:7" s="123" customFormat="1" ht="12">
      <c r="A17" s="119"/>
      <c r="B17" s="120" t="s">
        <v>102</v>
      </c>
      <c r="C17" s="173" t="s">
        <v>103</v>
      </c>
      <c r="D17" s="173"/>
      <c r="E17" s="124">
        <v>12000</v>
      </c>
      <c r="F17" s="125">
        <v>11100</v>
      </c>
      <c r="G17" s="122">
        <f t="shared" si="0"/>
        <v>92.5</v>
      </c>
    </row>
    <row r="18" spans="1:6" ht="12">
      <c r="A18" s="91"/>
      <c r="B18" s="92"/>
      <c r="C18" s="93"/>
      <c r="D18" s="94"/>
      <c r="E18" s="95"/>
      <c r="F18" s="95"/>
    </row>
    <row r="19" spans="1:6" ht="12">
      <c r="A19" s="91"/>
      <c r="B19" s="176"/>
      <c r="C19" s="176"/>
      <c r="D19" s="176"/>
      <c r="E19" s="95"/>
      <c r="F19" s="95"/>
    </row>
    <row r="20" spans="1:6" ht="12">
      <c r="A20" s="91"/>
      <c r="B20" s="92"/>
      <c r="C20" s="92"/>
      <c r="D20" s="92"/>
      <c r="E20" s="95"/>
      <c r="F20" s="95"/>
    </row>
    <row r="21" spans="1:6" ht="12">
      <c r="A21" s="91"/>
      <c r="B21" s="92"/>
      <c r="C21" s="92"/>
      <c r="D21" s="92"/>
      <c r="E21" s="95"/>
      <c r="F21" s="95"/>
    </row>
    <row r="22" spans="1:6" ht="12">
      <c r="A22" s="91"/>
      <c r="B22" s="92"/>
      <c r="C22" s="92"/>
      <c r="D22" s="92"/>
      <c r="E22" s="95"/>
      <c r="F22" s="95"/>
    </row>
    <row r="23" spans="1:6" ht="12">
      <c r="A23" s="91"/>
      <c r="B23" s="92"/>
      <c r="C23" s="92"/>
      <c r="D23" s="92"/>
      <c r="E23" s="95"/>
      <c r="F23" s="95"/>
    </row>
    <row r="24" spans="1:6" ht="12">
      <c r="A24" s="91"/>
      <c r="B24" s="92"/>
      <c r="C24" s="92"/>
      <c r="D24" s="92"/>
      <c r="E24" s="95"/>
      <c r="F24" s="95"/>
    </row>
    <row r="25" spans="1:6" ht="12">
      <c r="A25" s="91"/>
      <c r="B25" s="92"/>
      <c r="C25" s="92"/>
      <c r="D25" s="92"/>
      <c r="E25" s="95"/>
      <c r="F25" s="95"/>
    </row>
    <row r="26" spans="1:6" ht="12">
      <c r="A26" s="91"/>
      <c r="B26" s="92"/>
      <c r="C26" s="92"/>
      <c r="D26" s="92"/>
      <c r="E26" s="95"/>
      <c r="F26" s="95"/>
    </row>
    <row r="27" spans="1:6" ht="12">
      <c r="A27" s="91"/>
      <c r="B27" s="92"/>
      <c r="C27" s="92"/>
      <c r="D27" s="92"/>
      <c r="E27" s="95"/>
      <c r="F27" s="95"/>
    </row>
    <row r="28" spans="1:6" ht="12">
      <c r="A28" s="91"/>
      <c r="B28" s="92"/>
      <c r="C28" s="92"/>
      <c r="D28" s="92"/>
      <c r="E28" s="95"/>
      <c r="F28" s="95"/>
    </row>
    <row r="29" spans="1:6" ht="12">
      <c r="A29" s="91"/>
      <c r="B29" s="92"/>
      <c r="C29" s="92"/>
      <c r="D29" s="92"/>
      <c r="E29" s="95"/>
      <c r="F29" s="95"/>
    </row>
    <row r="30" spans="1:6" ht="12">
      <c r="A30" s="91"/>
      <c r="B30" s="92"/>
      <c r="C30" s="92"/>
      <c r="D30" s="92"/>
      <c r="E30" s="95"/>
      <c r="F30" s="95"/>
    </row>
    <row r="31" spans="1:6" ht="12">
      <c r="A31" s="91"/>
      <c r="B31" s="92"/>
      <c r="C31" s="92"/>
      <c r="D31" s="92"/>
      <c r="E31" s="95"/>
      <c r="F31" s="95"/>
    </row>
    <row r="32" spans="1:7" ht="13.5" customHeight="1">
      <c r="A32" s="75" t="s">
        <v>121</v>
      </c>
      <c r="B32" s="36" t="s">
        <v>122</v>
      </c>
      <c r="C32" s="174" t="s">
        <v>123</v>
      </c>
      <c r="D32" s="174"/>
      <c r="E32" s="37" t="s">
        <v>25</v>
      </c>
      <c r="F32" s="37" t="s">
        <v>124</v>
      </c>
      <c r="G32" s="96" t="s">
        <v>125</v>
      </c>
    </row>
    <row r="33" spans="1:7" ht="12.75" customHeight="1">
      <c r="A33" s="81"/>
      <c r="B33" s="162" t="s">
        <v>132</v>
      </c>
      <c r="C33" s="162"/>
      <c r="D33" s="162"/>
      <c r="E33" s="55">
        <f>SUM(E34)</f>
        <v>6065000</v>
      </c>
      <c r="F33" s="55">
        <f>SUM(F34)</f>
        <v>5409126.83</v>
      </c>
      <c r="G33" s="97">
        <f aca="true" t="shared" si="3" ref="G33:G64">(F33/E33)*100</f>
        <v>89.18593289365211</v>
      </c>
    </row>
    <row r="34" spans="1:7" ht="14.25" customHeight="1">
      <c r="A34" s="81"/>
      <c r="B34" s="54"/>
      <c r="C34" s="162" t="s">
        <v>133</v>
      </c>
      <c r="D34" s="162"/>
      <c r="E34" s="55">
        <f>SUM(E35+E59+E115+E130+E148+E162+E181+E198+E211+E226)</f>
        <v>6065000</v>
      </c>
      <c r="F34" s="55">
        <f>SUM(F35+F59+F115+F130+F148+F162+F181+F198+F211+F226)</f>
        <v>5409126.83</v>
      </c>
      <c r="G34" s="41">
        <f t="shared" si="3"/>
        <v>89.18593289365211</v>
      </c>
    </row>
    <row r="35" spans="1:7" ht="12.75" customHeight="1">
      <c r="A35" s="81"/>
      <c r="B35" s="175" t="s">
        <v>128</v>
      </c>
      <c r="C35" s="175"/>
      <c r="D35" s="175"/>
      <c r="E35" s="82">
        <f>SUM(E37+E46+E55)</f>
        <v>867000</v>
      </c>
      <c r="F35" s="82">
        <f>SUM(F37+F46+F55)</f>
        <v>818789.47</v>
      </c>
      <c r="G35" s="98">
        <f t="shared" si="3"/>
        <v>94.43938523644752</v>
      </c>
    </row>
    <row r="36" spans="1:7" ht="13.5">
      <c r="A36" s="84"/>
      <c r="B36" s="166" t="s">
        <v>129</v>
      </c>
      <c r="C36" s="166"/>
      <c r="D36" s="166"/>
      <c r="E36" s="85">
        <f>SUM(E37)</f>
        <v>392000</v>
      </c>
      <c r="F36" s="85">
        <f>SUM(F37)</f>
        <v>367061</v>
      </c>
      <c r="G36" s="41">
        <f t="shared" si="3"/>
        <v>93.63801020408164</v>
      </c>
    </row>
    <row r="37" spans="1:7" s="87" customFormat="1" ht="13.5">
      <c r="A37" s="81"/>
      <c r="B37" s="167" t="s">
        <v>134</v>
      </c>
      <c r="C37" s="167"/>
      <c r="D37" s="167"/>
      <c r="E37" s="45">
        <f>SUM(E38)</f>
        <v>392000</v>
      </c>
      <c r="F37" s="45">
        <f>SUM(F38)</f>
        <v>367061</v>
      </c>
      <c r="G37" s="47">
        <f t="shared" si="3"/>
        <v>93.63801020408164</v>
      </c>
    </row>
    <row r="38" spans="1:7" ht="12">
      <c r="A38" s="88"/>
      <c r="B38" s="48" t="s">
        <v>67</v>
      </c>
      <c r="C38" s="163" t="s">
        <v>10</v>
      </c>
      <c r="D38" s="163"/>
      <c r="E38" s="50">
        <f>SUM(E39+E43)</f>
        <v>392000</v>
      </c>
      <c r="F38" s="50">
        <f>SUM(F39+F43)</f>
        <v>367061</v>
      </c>
      <c r="G38" s="41">
        <f t="shared" si="3"/>
        <v>93.63801020408164</v>
      </c>
    </row>
    <row r="39" spans="1:7" ht="12">
      <c r="A39" s="88"/>
      <c r="B39" s="48" t="s">
        <v>68</v>
      </c>
      <c r="C39" s="163" t="s">
        <v>69</v>
      </c>
      <c r="D39" s="163"/>
      <c r="E39" s="50">
        <f>SUM(E40+E41+E42)</f>
        <v>387000</v>
      </c>
      <c r="F39" s="50">
        <f>SUM(F40+F41+F42)</f>
        <v>365761</v>
      </c>
      <c r="G39" s="41">
        <f t="shared" si="3"/>
        <v>94.51188630490957</v>
      </c>
    </row>
    <row r="40" spans="1:7" s="123" customFormat="1" ht="12">
      <c r="A40" s="119"/>
      <c r="B40" s="120" t="s">
        <v>71</v>
      </c>
      <c r="C40" s="173" t="s">
        <v>72</v>
      </c>
      <c r="D40" s="173"/>
      <c r="E40" s="121">
        <v>320000</v>
      </c>
      <c r="F40" s="121">
        <v>304087</v>
      </c>
      <c r="G40" s="122">
        <f t="shared" si="3"/>
        <v>95.0271875</v>
      </c>
    </row>
    <row r="41" spans="1:7" s="123" customFormat="1" ht="12">
      <c r="A41" s="119"/>
      <c r="B41" s="120" t="s">
        <v>73</v>
      </c>
      <c r="C41" s="173" t="s">
        <v>74</v>
      </c>
      <c r="D41" s="173"/>
      <c r="E41" s="121">
        <v>12000</v>
      </c>
      <c r="F41" s="121">
        <v>11500</v>
      </c>
      <c r="G41" s="122">
        <f t="shared" si="3"/>
        <v>95.83333333333334</v>
      </c>
    </row>
    <row r="42" spans="1:7" s="123" customFormat="1" ht="12">
      <c r="A42" s="119"/>
      <c r="B42" s="120" t="s">
        <v>75</v>
      </c>
      <c r="C42" s="173" t="s">
        <v>76</v>
      </c>
      <c r="D42" s="173"/>
      <c r="E42" s="121">
        <v>55000</v>
      </c>
      <c r="F42" s="121">
        <v>50174</v>
      </c>
      <c r="G42" s="122">
        <f t="shared" si="3"/>
        <v>91.22545454545454</v>
      </c>
    </row>
    <row r="43" spans="1:7" ht="12">
      <c r="A43" s="88"/>
      <c r="B43" s="48" t="s">
        <v>77</v>
      </c>
      <c r="C43" s="163" t="s">
        <v>78</v>
      </c>
      <c r="D43" s="163"/>
      <c r="E43" s="50">
        <f>SUM(E44)</f>
        <v>5000</v>
      </c>
      <c r="F43" s="50">
        <f>SUM(F44)</f>
        <v>1300</v>
      </c>
      <c r="G43" s="41">
        <f t="shared" si="3"/>
        <v>26</v>
      </c>
    </row>
    <row r="44" spans="1:7" s="123" customFormat="1" ht="12">
      <c r="A44" s="119"/>
      <c r="B44" s="120" t="s">
        <v>79</v>
      </c>
      <c r="C44" s="173" t="s">
        <v>80</v>
      </c>
      <c r="D44" s="173"/>
      <c r="E44" s="121">
        <v>5000</v>
      </c>
      <c r="F44" s="121">
        <v>1300</v>
      </c>
      <c r="G44" s="122">
        <f t="shared" si="3"/>
        <v>26</v>
      </c>
    </row>
    <row r="45" spans="1:7" ht="13.5">
      <c r="A45" s="84"/>
      <c r="B45" s="166" t="s">
        <v>129</v>
      </c>
      <c r="C45" s="166"/>
      <c r="D45" s="166"/>
      <c r="E45" s="85">
        <f>SUM(E46)</f>
        <v>425000</v>
      </c>
      <c r="F45" s="85">
        <f>SUM(F46)</f>
        <v>411030.47</v>
      </c>
      <c r="G45" s="41">
        <f t="shared" si="3"/>
        <v>96.71305176470587</v>
      </c>
    </row>
    <row r="46" spans="1:7" s="87" customFormat="1" ht="13.5">
      <c r="A46" s="81"/>
      <c r="B46" s="167" t="s">
        <v>135</v>
      </c>
      <c r="C46" s="167"/>
      <c r="D46" s="167"/>
      <c r="E46" s="45">
        <f>SUM(E47)</f>
        <v>425000</v>
      </c>
      <c r="F46" s="45">
        <f>SUM(F47)</f>
        <v>411030.47</v>
      </c>
      <c r="G46" s="47">
        <f t="shared" si="3"/>
        <v>96.71305176470587</v>
      </c>
    </row>
    <row r="47" spans="1:7" ht="12">
      <c r="A47" s="88"/>
      <c r="B47" s="48" t="s">
        <v>67</v>
      </c>
      <c r="C47" s="163" t="s">
        <v>10</v>
      </c>
      <c r="D47" s="163"/>
      <c r="E47" s="50">
        <f>SUM(E48+E52)</f>
        <v>425000</v>
      </c>
      <c r="F47" s="50">
        <f>SUM(F48+F52)</f>
        <v>411030.47</v>
      </c>
      <c r="G47" s="41">
        <f t="shared" si="3"/>
        <v>96.71305176470587</v>
      </c>
    </row>
    <row r="48" spans="1:7" ht="12">
      <c r="A48" s="88"/>
      <c r="B48" s="48" t="s">
        <v>77</v>
      </c>
      <c r="C48" s="163" t="s">
        <v>78</v>
      </c>
      <c r="D48" s="163"/>
      <c r="E48" s="50">
        <f>SUM(E49+E50+E51)</f>
        <v>415000</v>
      </c>
      <c r="F48" s="50">
        <f>SUM(F49+F50+F51)</f>
        <v>401459.47</v>
      </c>
      <c r="G48" s="41">
        <f t="shared" si="3"/>
        <v>96.73722168674698</v>
      </c>
    </row>
    <row r="49" spans="1:7" s="123" customFormat="1" ht="12">
      <c r="A49" s="119"/>
      <c r="B49" s="120" t="s">
        <v>81</v>
      </c>
      <c r="C49" s="173" t="s">
        <v>82</v>
      </c>
      <c r="D49" s="173"/>
      <c r="E49" s="121">
        <v>55000</v>
      </c>
      <c r="F49" s="121">
        <v>51917.47</v>
      </c>
      <c r="G49" s="122">
        <f t="shared" si="3"/>
        <v>94.39540000000001</v>
      </c>
    </row>
    <row r="50" spans="1:7" s="123" customFormat="1" ht="12">
      <c r="A50" s="119"/>
      <c r="B50" s="120" t="s">
        <v>83</v>
      </c>
      <c r="C50" s="173" t="s">
        <v>84</v>
      </c>
      <c r="D50" s="173"/>
      <c r="E50" s="121">
        <v>300000</v>
      </c>
      <c r="F50" s="121">
        <v>290768</v>
      </c>
      <c r="G50" s="122">
        <f t="shared" si="3"/>
        <v>96.92266666666667</v>
      </c>
    </row>
    <row r="51" spans="1:7" s="123" customFormat="1" ht="12">
      <c r="A51" s="119"/>
      <c r="B51" s="120" t="s">
        <v>85</v>
      </c>
      <c r="C51" s="173" t="s">
        <v>86</v>
      </c>
      <c r="D51" s="173"/>
      <c r="E51" s="121">
        <v>60000</v>
      </c>
      <c r="F51" s="121">
        <v>58774</v>
      </c>
      <c r="G51" s="122">
        <f t="shared" si="3"/>
        <v>97.95666666666666</v>
      </c>
    </row>
    <row r="52" spans="1:7" ht="12">
      <c r="A52" s="88"/>
      <c r="B52" s="48" t="s">
        <v>87</v>
      </c>
      <c r="C52" s="163" t="s">
        <v>88</v>
      </c>
      <c r="D52" s="163"/>
      <c r="E52" s="50">
        <f>SUM(E53)</f>
        <v>10000</v>
      </c>
      <c r="F52" s="50">
        <f>SUM(F53)</f>
        <v>9571</v>
      </c>
      <c r="G52" s="41">
        <f t="shared" si="3"/>
        <v>95.71</v>
      </c>
    </row>
    <row r="53" spans="1:7" s="123" customFormat="1" ht="12">
      <c r="A53" s="119"/>
      <c r="B53" s="120" t="s">
        <v>89</v>
      </c>
      <c r="C53" s="173" t="s">
        <v>90</v>
      </c>
      <c r="D53" s="173"/>
      <c r="E53" s="121">
        <v>10000</v>
      </c>
      <c r="F53" s="121">
        <v>9571</v>
      </c>
      <c r="G53" s="122">
        <f t="shared" si="3"/>
        <v>95.71</v>
      </c>
    </row>
    <row r="54" spans="1:7" ht="13.5">
      <c r="A54" s="84"/>
      <c r="B54" s="166" t="s">
        <v>129</v>
      </c>
      <c r="C54" s="166"/>
      <c r="D54" s="166"/>
      <c r="E54" s="85">
        <f aca="true" t="shared" si="4" ref="E54:F57">SUM(E55)</f>
        <v>50000</v>
      </c>
      <c r="F54" s="85">
        <f t="shared" si="4"/>
        <v>40698</v>
      </c>
      <c r="G54" s="41">
        <f t="shared" si="3"/>
        <v>81.396</v>
      </c>
    </row>
    <row r="55" spans="1:7" s="87" customFormat="1" ht="13.5">
      <c r="A55" s="81"/>
      <c r="B55" s="167" t="s">
        <v>136</v>
      </c>
      <c r="C55" s="167"/>
      <c r="D55" s="167"/>
      <c r="E55" s="45">
        <f t="shared" si="4"/>
        <v>50000</v>
      </c>
      <c r="F55" s="45">
        <f t="shared" si="4"/>
        <v>40698</v>
      </c>
      <c r="G55" s="47">
        <f t="shared" si="3"/>
        <v>81.396</v>
      </c>
    </row>
    <row r="56" spans="1:7" ht="12">
      <c r="A56" s="88"/>
      <c r="B56" s="48" t="s">
        <v>104</v>
      </c>
      <c r="C56" s="163" t="s">
        <v>11</v>
      </c>
      <c r="D56" s="163"/>
      <c r="E56" s="50">
        <f t="shared" si="4"/>
        <v>50000</v>
      </c>
      <c r="F56" s="50">
        <f t="shared" si="4"/>
        <v>40698</v>
      </c>
      <c r="G56" s="41">
        <f t="shared" si="3"/>
        <v>81.396</v>
      </c>
    </row>
    <row r="57" spans="1:7" ht="12">
      <c r="A57" s="88"/>
      <c r="B57" s="48" t="s">
        <v>105</v>
      </c>
      <c r="C57" s="163" t="s">
        <v>106</v>
      </c>
      <c r="D57" s="163"/>
      <c r="E57" s="50">
        <f t="shared" si="4"/>
        <v>50000</v>
      </c>
      <c r="F57" s="50">
        <f t="shared" si="4"/>
        <v>40698</v>
      </c>
      <c r="G57" s="41">
        <f t="shared" si="3"/>
        <v>81.396</v>
      </c>
    </row>
    <row r="58" spans="1:7" s="123" customFormat="1" ht="12">
      <c r="A58" s="119"/>
      <c r="B58" s="120" t="s">
        <v>109</v>
      </c>
      <c r="C58" s="173" t="s">
        <v>110</v>
      </c>
      <c r="D58" s="173"/>
      <c r="E58" s="121">
        <v>50000</v>
      </c>
      <c r="F58" s="121">
        <v>40698</v>
      </c>
      <c r="G58" s="122">
        <f t="shared" si="3"/>
        <v>81.396</v>
      </c>
    </row>
    <row r="59" spans="1:7" ht="12">
      <c r="A59" s="81"/>
      <c r="B59" s="165" t="s">
        <v>137</v>
      </c>
      <c r="C59" s="165"/>
      <c r="D59" s="165"/>
      <c r="E59" s="82">
        <f>SUM(E61+E67+E73+E79+E85+E90+E105+E111+E95+E100)</f>
        <v>3240000</v>
      </c>
      <c r="F59" s="82">
        <f>SUM(F61+F67+F73+F79+F85+F90+F105+F111+F95+F100)</f>
        <v>2949364.36</v>
      </c>
      <c r="G59" s="98">
        <f t="shared" si="3"/>
        <v>91.02976419753087</v>
      </c>
    </row>
    <row r="60" spans="1:7" ht="13.5">
      <c r="A60" s="84"/>
      <c r="B60" s="166" t="s">
        <v>138</v>
      </c>
      <c r="C60" s="166"/>
      <c r="D60" s="166"/>
      <c r="E60" s="85">
        <f aca="true" t="shared" si="5" ref="E60:F62">SUM(E61)</f>
        <v>43000</v>
      </c>
      <c r="F60" s="85">
        <f t="shared" si="5"/>
        <v>30204</v>
      </c>
      <c r="G60" s="41">
        <f t="shared" si="3"/>
        <v>70.24186046511628</v>
      </c>
    </row>
    <row r="61" spans="1:7" s="87" customFormat="1" ht="13.5">
      <c r="A61" s="81"/>
      <c r="B61" s="167" t="s">
        <v>139</v>
      </c>
      <c r="C61" s="167"/>
      <c r="D61" s="167"/>
      <c r="E61" s="45">
        <f t="shared" si="5"/>
        <v>43000</v>
      </c>
      <c r="F61" s="45">
        <f t="shared" si="5"/>
        <v>30204</v>
      </c>
      <c r="G61" s="47">
        <f t="shared" si="3"/>
        <v>70.24186046511628</v>
      </c>
    </row>
    <row r="62" spans="1:7" ht="12">
      <c r="A62" s="88"/>
      <c r="B62" s="48" t="s">
        <v>67</v>
      </c>
      <c r="C62" s="163" t="s">
        <v>10</v>
      </c>
      <c r="D62" s="163"/>
      <c r="E62" s="50">
        <f t="shared" si="5"/>
        <v>43000</v>
      </c>
      <c r="F62" s="50">
        <f t="shared" si="5"/>
        <v>30204</v>
      </c>
      <c r="G62" s="41">
        <f t="shared" si="3"/>
        <v>70.24186046511628</v>
      </c>
    </row>
    <row r="63" spans="1:7" ht="12">
      <c r="A63" s="88"/>
      <c r="B63" s="48" t="s">
        <v>77</v>
      </c>
      <c r="C63" s="163" t="s">
        <v>78</v>
      </c>
      <c r="D63" s="163"/>
      <c r="E63" s="50">
        <f>SUM(E64+E65)</f>
        <v>43000</v>
      </c>
      <c r="F63" s="50">
        <f>SUM(F64+F65)</f>
        <v>30204</v>
      </c>
      <c r="G63" s="41">
        <f t="shared" si="3"/>
        <v>70.24186046511628</v>
      </c>
    </row>
    <row r="64" spans="1:7" s="123" customFormat="1" ht="12">
      <c r="A64" s="119"/>
      <c r="B64" s="120" t="s">
        <v>81</v>
      </c>
      <c r="C64" s="173" t="s">
        <v>82</v>
      </c>
      <c r="D64" s="173"/>
      <c r="E64" s="121">
        <v>35000</v>
      </c>
      <c r="F64" s="121">
        <v>22479</v>
      </c>
      <c r="G64" s="122">
        <f t="shared" si="3"/>
        <v>64.22571428571429</v>
      </c>
    </row>
    <row r="65" spans="1:7" s="123" customFormat="1" ht="12">
      <c r="A65" s="119"/>
      <c r="B65" s="120" t="s">
        <v>83</v>
      </c>
      <c r="C65" s="173" t="s">
        <v>84</v>
      </c>
      <c r="D65" s="173"/>
      <c r="E65" s="121">
        <v>8000</v>
      </c>
      <c r="F65" s="121">
        <v>7725</v>
      </c>
      <c r="G65" s="122">
        <f aca="true" t="shared" si="6" ref="G65:G97">(F65/E65)*100</f>
        <v>96.5625</v>
      </c>
    </row>
    <row r="66" spans="1:7" ht="13.5">
      <c r="A66" s="99"/>
      <c r="B66" s="170" t="s">
        <v>140</v>
      </c>
      <c r="C66" s="170"/>
      <c r="D66" s="170"/>
      <c r="E66" s="100">
        <f aca="true" t="shared" si="7" ref="E66:F69">SUM(E67)</f>
        <v>100000</v>
      </c>
      <c r="F66" s="100">
        <f t="shared" si="7"/>
        <v>33179</v>
      </c>
      <c r="G66" s="41">
        <f t="shared" si="6"/>
        <v>33.178999999999995</v>
      </c>
    </row>
    <row r="67" spans="1:7" s="101" customFormat="1" ht="13.5">
      <c r="A67" s="81"/>
      <c r="B67" s="167" t="s">
        <v>141</v>
      </c>
      <c r="C67" s="167"/>
      <c r="D67" s="167"/>
      <c r="E67" s="45">
        <f t="shared" si="7"/>
        <v>100000</v>
      </c>
      <c r="F67" s="45">
        <f t="shared" si="7"/>
        <v>33179</v>
      </c>
      <c r="G67" s="47">
        <f t="shared" si="6"/>
        <v>33.178999999999995</v>
      </c>
    </row>
    <row r="68" spans="1:7" ht="12">
      <c r="A68" s="88"/>
      <c r="B68" s="48" t="s">
        <v>67</v>
      </c>
      <c r="C68" s="163" t="s">
        <v>10</v>
      </c>
      <c r="D68" s="163"/>
      <c r="E68" s="50">
        <f t="shared" si="7"/>
        <v>100000</v>
      </c>
      <c r="F68" s="50">
        <f t="shared" si="7"/>
        <v>33179</v>
      </c>
      <c r="G68" s="41">
        <f t="shared" si="6"/>
        <v>33.178999999999995</v>
      </c>
    </row>
    <row r="69" spans="1:7" ht="13.5" customHeight="1">
      <c r="A69" s="88"/>
      <c r="B69" s="48" t="s">
        <v>77</v>
      </c>
      <c r="C69" s="163" t="s">
        <v>78</v>
      </c>
      <c r="D69" s="163"/>
      <c r="E69" s="50">
        <f t="shared" si="7"/>
        <v>100000</v>
      </c>
      <c r="F69" s="50">
        <f t="shared" si="7"/>
        <v>33179</v>
      </c>
      <c r="G69" s="41">
        <f t="shared" si="6"/>
        <v>33.178999999999995</v>
      </c>
    </row>
    <row r="70" spans="1:7" s="123" customFormat="1" ht="12">
      <c r="A70" s="119"/>
      <c r="B70" s="120" t="s">
        <v>81</v>
      </c>
      <c r="C70" s="173" t="s">
        <v>82</v>
      </c>
      <c r="D70" s="173"/>
      <c r="E70" s="121">
        <v>100000</v>
      </c>
      <c r="F70" s="121">
        <v>33179</v>
      </c>
      <c r="G70" s="122">
        <f t="shared" si="6"/>
        <v>33.178999999999995</v>
      </c>
    </row>
    <row r="71" spans="1:7" s="123" customFormat="1" ht="12">
      <c r="A71" s="119"/>
      <c r="B71" s="120">
        <v>323</v>
      </c>
      <c r="C71" s="160" t="s">
        <v>84</v>
      </c>
      <c r="D71" s="161"/>
      <c r="E71" s="121">
        <v>60000</v>
      </c>
      <c r="F71" s="121">
        <v>56375</v>
      </c>
      <c r="G71" s="122">
        <f t="shared" si="6"/>
        <v>93.95833333333333</v>
      </c>
    </row>
    <row r="72" spans="1:7" s="52" customFormat="1" ht="13.5">
      <c r="A72" s="84"/>
      <c r="B72" s="166" t="s">
        <v>138</v>
      </c>
      <c r="C72" s="166"/>
      <c r="D72" s="166"/>
      <c r="E72" s="85">
        <f aca="true" t="shared" si="8" ref="E72:F74">SUM(E73)</f>
        <v>150000</v>
      </c>
      <c r="F72" s="85">
        <f t="shared" si="8"/>
        <v>98858</v>
      </c>
      <c r="G72" s="41">
        <f t="shared" si="6"/>
        <v>65.90533333333333</v>
      </c>
    </row>
    <row r="73" spans="1:7" s="87" customFormat="1" ht="13.5">
      <c r="A73" s="81"/>
      <c r="B73" s="167" t="s">
        <v>142</v>
      </c>
      <c r="C73" s="167"/>
      <c r="D73" s="167"/>
      <c r="E73" s="45">
        <f t="shared" si="8"/>
        <v>150000</v>
      </c>
      <c r="F73" s="45">
        <f t="shared" si="8"/>
        <v>98858</v>
      </c>
      <c r="G73" s="47">
        <f t="shared" si="6"/>
        <v>65.90533333333333</v>
      </c>
    </row>
    <row r="74" spans="1:7" ht="12">
      <c r="A74" s="88"/>
      <c r="B74" s="48" t="s">
        <v>67</v>
      </c>
      <c r="C74" s="163" t="s">
        <v>10</v>
      </c>
      <c r="D74" s="163"/>
      <c r="E74" s="50">
        <f t="shared" si="8"/>
        <v>150000</v>
      </c>
      <c r="F74" s="50">
        <f t="shared" si="8"/>
        <v>98858</v>
      </c>
      <c r="G74" s="41">
        <f t="shared" si="6"/>
        <v>65.90533333333333</v>
      </c>
    </row>
    <row r="75" spans="1:7" ht="12">
      <c r="A75" s="88"/>
      <c r="B75" s="48" t="s">
        <v>77</v>
      </c>
      <c r="C75" s="163" t="s">
        <v>78</v>
      </c>
      <c r="D75" s="163"/>
      <c r="E75" s="50">
        <f>SUM(E76+E77)</f>
        <v>150000</v>
      </c>
      <c r="F75" s="50">
        <f>SUM(F76+F77)</f>
        <v>98858</v>
      </c>
      <c r="G75" s="41">
        <f t="shared" si="6"/>
        <v>65.90533333333333</v>
      </c>
    </row>
    <row r="76" spans="1:7" s="123" customFormat="1" ht="12">
      <c r="A76" s="119"/>
      <c r="B76" s="120" t="s">
        <v>81</v>
      </c>
      <c r="C76" s="173" t="s">
        <v>82</v>
      </c>
      <c r="D76" s="173"/>
      <c r="E76" s="121">
        <v>100000</v>
      </c>
      <c r="F76" s="121">
        <v>88058</v>
      </c>
      <c r="G76" s="122">
        <f t="shared" si="6"/>
        <v>88.058</v>
      </c>
    </row>
    <row r="77" spans="1:7" s="123" customFormat="1" ht="12">
      <c r="A77" s="119"/>
      <c r="B77" s="120" t="s">
        <v>83</v>
      </c>
      <c r="C77" s="173" t="s">
        <v>84</v>
      </c>
      <c r="D77" s="173"/>
      <c r="E77" s="121">
        <v>50000</v>
      </c>
      <c r="F77" s="121">
        <v>10800</v>
      </c>
      <c r="G77" s="122">
        <f t="shared" si="6"/>
        <v>21.6</v>
      </c>
    </row>
    <row r="78" spans="1:7" s="52" customFormat="1" ht="13.5">
      <c r="A78" s="84"/>
      <c r="B78" s="166" t="s">
        <v>138</v>
      </c>
      <c r="C78" s="166"/>
      <c r="D78" s="166"/>
      <c r="E78" s="85">
        <f aca="true" t="shared" si="9" ref="E78:F80">SUM(E79)</f>
        <v>60000</v>
      </c>
      <c r="F78" s="85">
        <f t="shared" si="9"/>
        <v>24745</v>
      </c>
      <c r="G78" s="41">
        <f t="shared" si="6"/>
        <v>41.24166666666667</v>
      </c>
    </row>
    <row r="79" spans="1:7" s="87" customFormat="1" ht="13.5">
      <c r="A79" s="81"/>
      <c r="B79" s="167" t="s">
        <v>143</v>
      </c>
      <c r="C79" s="167"/>
      <c r="D79" s="167"/>
      <c r="E79" s="45">
        <f t="shared" si="9"/>
        <v>60000</v>
      </c>
      <c r="F79" s="45">
        <f t="shared" si="9"/>
        <v>24745</v>
      </c>
      <c r="G79" s="47">
        <f t="shared" si="6"/>
        <v>41.24166666666667</v>
      </c>
    </row>
    <row r="80" spans="1:7" ht="12">
      <c r="A80" s="88"/>
      <c r="B80" s="48" t="s">
        <v>67</v>
      </c>
      <c r="C80" s="163" t="s">
        <v>10</v>
      </c>
      <c r="D80" s="163"/>
      <c r="E80" s="50">
        <f t="shared" si="9"/>
        <v>60000</v>
      </c>
      <c r="F80" s="50">
        <f t="shared" si="9"/>
        <v>24745</v>
      </c>
      <c r="G80" s="41">
        <f t="shared" si="6"/>
        <v>41.24166666666667</v>
      </c>
    </row>
    <row r="81" spans="1:7" ht="12">
      <c r="A81" s="88"/>
      <c r="B81" s="48" t="s">
        <v>77</v>
      </c>
      <c r="C81" s="163" t="s">
        <v>78</v>
      </c>
      <c r="D81" s="163"/>
      <c r="E81" s="50">
        <f>SUM(E82+E83)</f>
        <v>60000</v>
      </c>
      <c r="F81" s="50">
        <f>SUM(F82+F83)</f>
        <v>24745</v>
      </c>
      <c r="G81" s="41">
        <f t="shared" si="6"/>
        <v>41.24166666666667</v>
      </c>
    </row>
    <row r="82" spans="1:7" s="123" customFormat="1" ht="12">
      <c r="A82" s="119"/>
      <c r="B82" s="120" t="s">
        <v>81</v>
      </c>
      <c r="C82" s="173" t="s">
        <v>82</v>
      </c>
      <c r="D82" s="173"/>
      <c r="E82" s="121">
        <v>35000</v>
      </c>
      <c r="F82" s="121">
        <v>24745</v>
      </c>
      <c r="G82" s="122">
        <f t="shared" si="6"/>
        <v>70.7</v>
      </c>
    </row>
    <row r="83" spans="1:7" s="123" customFormat="1" ht="12">
      <c r="A83" s="119"/>
      <c r="B83" s="120" t="s">
        <v>83</v>
      </c>
      <c r="C83" s="173" t="s">
        <v>84</v>
      </c>
      <c r="D83" s="173"/>
      <c r="E83" s="121">
        <v>25000</v>
      </c>
      <c r="F83" s="121">
        <v>0</v>
      </c>
      <c r="G83" s="122">
        <f t="shared" si="6"/>
        <v>0</v>
      </c>
    </row>
    <row r="84" spans="1:7" s="52" customFormat="1" ht="13.5">
      <c r="A84" s="84"/>
      <c r="B84" s="166" t="s">
        <v>138</v>
      </c>
      <c r="C84" s="166"/>
      <c r="D84" s="166"/>
      <c r="E84" s="85">
        <f aca="true" t="shared" si="10" ref="E84:F87">SUM(E85)</f>
        <v>55000</v>
      </c>
      <c r="F84" s="85">
        <f t="shared" si="10"/>
        <v>47420</v>
      </c>
      <c r="G84" s="41">
        <f t="shared" si="6"/>
        <v>86.21818181818182</v>
      </c>
    </row>
    <row r="85" spans="1:7" s="87" customFormat="1" ht="13.5">
      <c r="A85" s="81"/>
      <c r="B85" s="167" t="s">
        <v>144</v>
      </c>
      <c r="C85" s="167"/>
      <c r="D85" s="167"/>
      <c r="E85" s="45">
        <f t="shared" si="10"/>
        <v>55000</v>
      </c>
      <c r="F85" s="45">
        <f t="shared" si="10"/>
        <v>47420</v>
      </c>
      <c r="G85" s="47">
        <f t="shared" si="6"/>
        <v>86.21818181818182</v>
      </c>
    </row>
    <row r="86" spans="1:7" ht="12">
      <c r="A86" s="88"/>
      <c r="B86" s="48" t="s">
        <v>67</v>
      </c>
      <c r="C86" s="163" t="s">
        <v>10</v>
      </c>
      <c r="D86" s="163"/>
      <c r="E86" s="50">
        <f t="shared" si="10"/>
        <v>55000</v>
      </c>
      <c r="F86" s="50">
        <f t="shared" si="10"/>
        <v>47420</v>
      </c>
      <c r="G86" s="41">
        <f t="shared" si="6"/>
        <v>86.21818181818182</v>
      </c>
    </row>
    <row r="87" spans="1:7" ht="12">
      <c r="A87" s="88"/>
      <c r="B87" s="48" t="s">
        <v>77</v>
      </c>
      <c r="C87" s="163" t="s">
        <v>78</v>
      </c>
      <c r="D87" s="163"/>
      <c r="E87" s="50">
        <f t="shared" si="10"/>
        <v>55000</v>
      </c>
      <c r="F87" s="50">
        <f t="shared" si="10"/>
        <v>47420</v>
      </c>
      <c r="G87" s="41">
        <f t="shared" si="6"/>
        <v>86.21818181818182</v>
      </c>
    </row>
    <row r="88" spans="1:7" s="123" customFormat="1" ht="12">
      <c r="A88" s="119"/>
      <c r="B88" s="120" t="s">
        <v>83</v>
      </c>
      <c r="C88" s="173" t="s">
        <v>84</v>
      </c>
      <c r="D88" s="173"/>
      <c r="E88" s="121">
        <v>55000</v>
      </c>
      <c r="F88" s="121">
        <v>47420</v>
      </c>
      <c r="G88" s="122">
        <f t="shared" si="6"/>
        <v>86.21818181818182</v>
      </c>
    </row>
    <row r="89" spans="1:7" s="52" customFormat="1" ht="13.5">
      <c r="A89" s="84"/>
      <c r="B89" s="166" t="s">
        <v>138</v>
      </c>
      <c r="C89" s="166"/>
      <c r="D89" s="166"/>
      <c r="E89" s="85">
        <f aca="true" t="shared" si="11" ref="E89:F92">SUM(E90)</f>
        <v>700000</v>
      </c>
      <c r="F89" s="85">
        <f t="shared" si="11"/>
        <v>680713.36</v>
      </c>
      <c r="G89" s="41">
        <f t="shared" si="6"/>
        <v>97.2447657142857</v>
      </c>
    </row>
    <row r="90" spans="1:7" s="87" customFormat="1" ht="13.5">
      <c r="A90" s="81"/>
      <c r="B90" s="167" t="s">
        <v>145</v>
      </c>
      <c r="C90" s="167"/>
      <c r="D90" s="167"/>
      <c r="E90" s="45">
        <f t="shared" si="11"/>
        <v>700000</v>
      </c>
      <c r="F90" s="45">
        <f t="shared" si="11"/>
        <v>680713.36</v>
      </c>
      <c r="G90" s="47">
        <f t="shared" si="6"/>
        <v>97.2447657142857</v>
      </c>
    </row>
    <row r="91" spans="1:7" ht="12">
      <c r="A91" s="88"/>
      <c r="B91" s="48" t="s">
        <v>104</v>
      </c>
      <c r="C91" s="163" t="s">
        <v>11</v>
      </c>
      <c r="D91" s="163"/>
      <c r="E91" s="50">
        <f t="shared" si="11"/>
        <v>700000</v>
      </c>
      <c r="F91" s="50">
        <f t="shared" si="11"/>
        <v>680713.36</v>
      </c>
      <c r="G91" s="41">
        <f t="shared" si="6"/>
        <v>97.2447657142857</v>
      </c>
    </row>
    <row r="92" spans="1:7" ht="12">
      <c r="A92" s="88"/>
      <c r="B92" s="48" t="s">
        <v>115</v>
      </c>
      <c r="C92" s="163" t="s">
        <v>116</v>
      </c>
      <c r="D92" s="163"/>
      <c r="E92" s="50">
        <f t="shared" si="11"/>
        <v>700000</v>
      </c>
      <c r="F92" s="50">
        <f t="shared" si="11"/>
        <v>680713.36</v>
      </c>
      <c r="G92" s="41">
        <f t="shared" si="6"/>
        <v>97.2447657142857</v>
      </c>
    </row>
    <row r="93" spans="1:7" s="118" customFormat="1" ht="12">
      <c r="A93" s="126"/>
      <c r="B93" s="90" t="s">
        <v>117</v>
      </c>
      <c r="C93" s="162" t="s">
        <v>118</v>
      </c>
      <c r="D93" s="162"/>
      <c r="E93" s="127">
        <v>700000</v>
      </c>
      <c r="F93" s="127">
        <v>680713.36</v>
      </c>
      <c r="G93" s="117">
        <f t="shared" si="6"/>
        <v>97.2447657142857</v>
      </c>
    </row>
    <row r="94" spans="1:7" s="52" customFormat="1" ht="13.5">
      <c r="A94" s="81"/>
      <c r="B94" s="170" t="s">
        <v>138</v>
      </c>
      <c r="C94" s="170"/>
      <c r="D94" s="170"/>
      <c r="E94" s="100">
        <f aca="true" t="shared" si="12" ref="E94:F97">SUM(E95)</f>
        <v>620000</v>
      </c>
      <c r="F94" s="100">
        <f t="shared" si="12"/>
        <v>614372</v>
      </c>
      <c r="G94" s="41">
        <f t="shared" si="6"/>
        <v>99.09225806451613</v>
      </c>
    </row>
    <row r="95" spans="1:7" s="52" customFormat="1" ht="12">
      <c r="A95" s="88"/>
      <c r="B95" s="172" t="s">
        <v>146</v>
      </c>
      <c r="C95" s="172"/>
      <c r="D95" s="172"/>
      <c r="E95" s="102">
        <f t="shared" si="12"/>
        <v>620000</v>
      </c>
      <c r="F95" s="102">
        <f t="shared" si="12"/>
        <v>614372</v>
      </c>
      <c r="G95" s="47">
        <f t="shared" si="6"/>
        <v>99.09225806451613</v>
      </c>
    </row>
    <row r="96" spans="1:7" s="52" customFormat="1" ht="12">
      <c r="A96" s="88"/>
      <c r="B96" s="48">
        <v>4</v>
      </c>
      <c r="C96" s="169" t="s">
        <v>11</v>
      </c>
      <c r="D96" s="169"/>
      <c r="E96" s="50">
        <f t="shared" si="12"/>
        <v>620000</v>
      </c>
      <c r="F96" s="50">
        <f t="shared" si="12"/>
        <v>614372</v>
      </c>
      <c r="G96" s="41">
        <f t="shared" si="6"/>
        <v>99.09225806451613</v>
      </c>
    </row>
    <row r="97" spans="1:7" s="52" customFormat="1" ht="12">
      <c r="A97" s="88"/>
      <c r="B97" s="48">
        <v>42</v>
      </c>
      <c r="C97" s="169" t="s">
        <v>106</v>
      </c>
      <c r="D97" s="169"/>
      <c r="E97" s="50">
        <f t="shared" si="12"/>
        <v>620000</v>
      </c>
      <c r="F97" s="50">
        <f t="shared" si="12"/>
        <v>614372</v>
      </c>
      <c r="G97" s="41">
        <f t="shared" si="6"/>
        <v>99.09225806451613</v>
      </c>
    </row>
    <row r="98" spans="1:7" s="118" customFormat="1" ht="12">
      <c r="A98" s="126"/>
      <c r="B98" s="90">
        <v>421</v>
      </c>
      <c r="C98" s="168" t="s">
        <v>108</v>
      </c>
      <c r="D98" s="168"/>
      <c r="E98" s="127">
        <v>620000</v>
      </c>
      <c r="F98" s="127">
        <v>614372</v>
      </c>
      <c r="G98" s="117">
        <f aca="true" t="shared" si="13" ref="G98:G108">(F98/E98)*100</f>
        <v>99.09225806451613</v>
      </c>
    </row>
    <row r="99" spans="1:7" s="52" customFormat="1" ht="13.5">
      <c r="A99" s="81"/>
      <c r="B99" s="170" t="s">
        <v>138</v>
      </c>
      <c r="C99" s="170"/>
      <c r="D99" s="170"/>
      <c r="E99" s="100">
        <f aca="true" t="shared" si="14" ref="E99:F102">SUM(E100)</f>
        <v>0</v>
      </c>
      <c r="F99" s="100">
        <f t="shared" si="14"/>
        <v>0</v>
      </c>
      <c r="G99" s="41">
        <v>0</v>
      </c>
    </row>
    <row r="100" spans="1:7" s="52" customFormat="1" ht="12">
      <c r="A100" s="88"/>
      <c r="B100" s="172" t="s">
        <v>147</v>
      </c>
      <c r="C100" s="172"/>
      <c r="D100" s="172"/>
      <c r="E100" s="102">
        <f t="shared" si="14"/>
        <v>0</v>
      </c>
      <c r="F100" s="102">
        <f t="shared" si="14"/>
        <v>0</v>
      </c>
      <c r="G100" s="47">
        <v>0</v>
      </c>
    </row>
    <row r="101" spans="1:7" s="52" customFormat="1" ht="12">
      <c r="A101" s="88"/>
      <c r="B101" s="48">
        <v>4</v>
      </c>
      <c r="C101" s="169" t="s">
        <v>11</v>
      </c>
      <c r="D101" s="169"/>
      <c r="E101" s="50">
        <f t="shared" si="14"/>
        <v>0</v>
      </c>
      <c r="F101" s="50">
        <f t="shared" si="14"/>
        <v>0</v>
      </c>
      <c r="G101" s="41">
        <v>0</v>
      </c>
    </row>
    <row r="102" spans="1:7" s="52" customFormat="1" ht="12">
      <c r="A102" s="88"/>
      <c r="B102" s="48">
        <v>42</v>
      </c>
      <c r="C102" s="169" t="s">
        <v>148</v>
      </c>
      <c r="D102" s="169"/>
      <c r="E102" s="50">
        <f t="shared" si="14"/>
        <v>0</v>
      </c>
      <c r="F102" s="50">
        <f t="shared" si="14"/>
        <v>0</v>
      </c>
      <c r="G102" s="41">
        <v>0</v>
      </c>
    </row>
    <row r="103" spans="1:7" s="118" customFormat="1" ht="12">
      <c r="A103" s="126"/>
      <c r="B103" s="90">
        <v>421</v>
      </c>
      <c r="C103" s="168" t="s">
        <v>108</v>
      </c>
      <c r="D103" s="168"/>
      <c r="E103" s="127">
        <v>0</v>
      </c>
      <c r="F103" s="127">
        <v>0</v>
      </c>
      <c r="G103" s="117">
        <v>0</v>
      </c>
    </row>
    <row r="104" spans="1:7" s="52" customFormat="1" ht="13.5">
      <c r="A104" s="84"/>
      <c r="B104" s="170" t="s">
        <v>140</v>
      </c>
      <c r="C104" s="170"/>
      <c r="D104" s="170"/>
      <c r="E104" s="100">
        <f aca="true" t="shared" si="15" ref="E104:F106">SUM(E105)</f>
        <v>1500000</v>
      </c>
      <c r="F104" s="100">
        <f t="shared" si="15"/>
        <v>1408329</v>
      </c>
      <c r="G104" s="41">
        <f t="shared" si="13"/>
        <v>93.8886</v>
      </c>
    </row>
    <row r="105" spans="1:7" s="87" customFormat="1" ht="13.5">
      <c r="A105" s="81"/>
      <c r="B105" s="167" t="s">
        <v>149</v>
      </c>
      <c r="C105" s="167"/>
      <c r="D105" s="167"/>
      <c r="E105" s="45">
        <f t="shared" si="15"/>
        <v>1500000</v>
      </c>
      <c r="F105" s="45">
        <f t="shared" si="15"/>
        <v>1408329</v>
      </c>
      <c r="G105" s="47">
        <f t="shared" si="13"/>
        <v>93.8886</v>
      </c>
    </row>
    <row r="106" spans="1:7" ht="12">
      <c r="A106" s="88"/>
      <c r="B106" s="48" t="s">
        <v>104</v>
      </c>
      <c r="C106" s="163" t="s">
        <v>11</v>
      </c>
      <c r="D106" s="163"/>
      <c r="E106" s="50">
        <f t="shared" si="15"/>
        <v>1500000</v>
      </c>
      <c r="F106" s="50">
        <f t="shared" si="15"/>
        <v>1408329</v>
      </c>
      <c r="G106" s="41">
        <f t="shared" si="13"/>
        <v>93.8886</v>
      </c>
    </row>
    <row r="107" spans="1:7" ht="12">
      <c r="A107" s="88"/>
      <c r="B107" s="48" t="s">
        <v>105</v>
      </c>
      <c r="C107" s="163" t="s">
        <v>106</v>
      </c>
      <c r="D107" s="163"/>
      <c r="E107" s="50">
        <f>SUM(E108+E109)</f>
        <v>1500000</v>
      </c>
      <c r="F107" s="50">
        <f>SUM(F108+F109)</f>
        <v>1408329</v>
      </c>
      <c r="G107" s="41">
        <f t="shared" si="13"/>
        <v>93.8886</v>
      </c>
    </row>
    <row r="108" spans="1:7" s="118" customFormat="1" ht="12">
      <c r="A108" s="126"/>
      <c r="B108" s="90" t="s">
        <v>107</v>
      </c>
      <c r="C108" s="162" t="s">
        <v>108</v>
      </c>
      <c r="D108" s="162"/>
      <c r="E108" s="127">
        <v>1500000</v>
      </c>
      <c r="F108" s="127">
        <v>1408329</v>
      </c>
      <c r="G108" s="117">
        <f t="shared" si="13"/>
        <v>93.8886</v>
      </c>
    </row>
    <row r="109" spans="1:7" s="128" customFormat="1" ht="12.75">
      <c r="A109" s="126"/>
      <c r="B109" s="90" t="s">
        <v>113</v>
      </c>
      <c r="C109" s="162" t="s">
        <v>114</v>
      </c>
      <c r="D109" s="162"/>
      <c r="E109" s="127">
        <v>0</v>
      </c>
      <c r="F109" s="127">
        <v>0</v>
      </c>
      <c r="G109" s="117">
        <v>0</v>
      </c>
    </row>
    <row r="110" spans="1:7" ht="13.5">
      <c r="A110" s="88"/>
      <c r="B110" s="166" t="s">
        <v>138</v>
      </c>
      <c r="C110" s="166"/>
      <c r="D110" s="166"/>
      <c r="E110" s="85">
        <f aca="true" t="shared" si="16" ref="E110:F113">SUM(E111)</f>
        <v>12000</v>
      </c>
      <c r="F110" s="85">
        <f t="shared" si="16"/>
        <v>11544</v>
      </c>
      <c r="G110" s="41">
        <f aca="true" t="shared" si="17" ref="G110:G122">(F110/E110)*100</f>
        <v>96.2</v>
      </c>
    </row>
    <row r="111" spans="1:7" s="52" customFormat="1" ht="12">
      <c r="A111" s="88"/>
      <c r="B111" s="167" t="s">
        <v>199</v>
      </c>
      <c r="C111" s="167"/>
      <c r="D111" s="167"/>
      <c r="E111" s="45">
        <f t="shared" si="16"/>
        <v>12000</v>
      </c>
      <c r="F111" s="45">
        <f t="shared" si="16"/>
        <v>11544</v>
      </c>
      <c r="G111" s="47">
        <f t="shared" si="17"/>
        <v>96.2</v>
      </c>
    </row>
    <row r="112" spans="1:7" s="52" customFormat="1" ht="12">
      <c r="A112" s="81"/>
      <c r="B112" s="48" t="s">
        <v>67</v>
      </c>
      <c r="C112" s="163" t="s">
        <v>10</v>
      </c>
      <c r="D112" s="163"/>
      <c r="E112" s="50">
        <f t="shared" si="16"/>
        <v>12000</v>
      </c>
      <c r="F112" s="50">
        <f t="shared" si="16"/>
        <v>11544</v>
      </c>
      <c r="G112" s="41">
        <f t="shared" si="17"/>
        <v>96.2</v>
      </c>
    </row>
    <row r="113" spans="1:7" s="52" customFormat="1" ht="13.5">
      <c r="A113" s="99"/>
      <c r="B113" s="48">
        <v>36</v>
      </c>
      <c r="C113" s="163" t="s">
        <v>78</v>
      </c>
      <c r="D113" s="163"/>
      <c r="E113" s="50">
        <f t="shared" si="16"/>
        <v>12000</v>
      </c>
      <c r="F113" s="50">
        <f t="shared" si="16"/>
        <v>11544</v>
      </c>
      <c r="G113" s="41">
        <f t="shared" si="17"/>
        <v>96.2</v>
      </c>
    </row>
    <row r="114" spans="1:7" s="129" customFormat="1" ht="12.75">
      <c r="A114" s="126"/>
      <c r="B114" s="90">
        <v>363</v>
      </c>
      <c r="C114" s="162" t="s">
        <v>86</v>
      </c>
      <c r="D114" s="162"/>
      <c r="E114" s="127">
        <v>12000</v>
      </c>
      <c r="F114" s="127">
        <v>11544</v>
      </c>
      <c r="G114" s="117">
        <f t="shared" si="17"/>
        <v>96.2</v>
      </c>
    </row>
    <row r="115" spans="1:7" ht="12">
      <c r="A115" s="88"/>
      <c r="B115" s="165" t="s">
        <v>150</v>
      </c>
      <c r="C115" s="165"/>
      <c r="D115" s="165"/>
      <c r="E115" s="82">
        <f>SUM(E117+E122)</f>
        <v>265000</v>
      </c>
      <c r="F115" s="82">
        <f>SUM(F117+F122)</f>
        <v>250612</v>
      </c>
      <c r="G115" s="98">
        <f t="shared" si="17"/>
        <v>94.57056603773584</v>
      </c>
    </row>
    <row r="116" spans="1:7" s="52" customFormat="1" ht="13.5">
      <c r="A116" s="88"/>
      <c r="B116" s="166" t="s">
        <v>138</v>
      </c>
      <c r="C116" s="166"/>
      <c r="D116" s="166"/>
      <c r="E116" s="85">
        <f aca="true" t="shared" si="18" ref="E116:F119">SUM(E117)</f>
        <v>250000</v>
      </c>
      <c r="F116" s="85">
        <f t="shared" si="18"/>
        <v>235812</v>
      </c>
      <c r="G116" s="41">
        <f t="shared" si="17"/>
        <v>94.3248</v>
      </c>
    </row>
    <row r="117" spans="1:7" s="52" customFormat="1" ht="12">
      <c r="A117" s="81"/>
      <c r="B117" s="167" t="s">
        <v>151</v>
      </c>
      <c r="C117" s="167"/>
      <c r="D117" s="167"/>
      <c r="E117" s="45">
        <f t="shared" si="18"/>
        <v>250000</v>
      </c>
      <c r="F117" s="45">
        <f t="shared" si="18"/>
        <v>235812</v>
      </c>
      <c r="G117" s="47">
        <f t="shared" si="17"/>
        <v>94.3248</v>
      </c>
    </row>
    <row r="118" spans="1:7" s="52" customFormat="1" ht="13.5">
      <c r="A118" s="99"/>
      <c r="B118" s="48" t="s">
        <v>67</v>
      </c>
      <c r="C118" s="163" t="s">
        <v>10</v>
      </c>
      <c r="D118" s="163"/>
      <c r="E118" s="50">
        <f t="shared" si="18"/>
        <v>250000</v>
      </c>
      <c r="F118" s="50">
        <f t="shared" si="18"/>
        <v>235812</v>
      </c>
      <c r="G118" s="41">
        <f t="shared" si="17"/>
        <v>94.3248</v>
      </c>
    </row>
    <row r="119" spans="1:7" s="101" customFormat="1" ht="13.5">
      <c r="A119" s="81"/>
      <c r="B119" s="48" t="s">
        <v>77</v>
      </c>
      <c r="C119" s="163" t="s">
        <v>78</v>
      </c>
      <c r="D119" s="163"/>
      <c r="E119" s="50">
        <f t="shared" si="18"/>
        <v>250000</v>
      </c>
      <c r="F119" s="50">
        <f t="shared" si="18"/>
        <v>235812</v>
      </c>
      <c r="G119" s="41">
        <f t="shared" si="17"/>
        <v>94.3248</v>
      </c>
    </row>
    <row r="120" spans="1:7" s="118" customFormat="1" ht="12">
      <c r="A120" s="126"/>
      <c r="B120" s="90" t="s">
        <v>83</v>
      </c>
      <c r="C120" s="162" t="s">
        <v>84</v>
      </c>
      <c r="D120" s="162"/>
      <c r="E120" s="127">
        <v>250000</v>
      </c>
      <c r="F120" s="127">
        <v>235812</v>
      </c>
      <c r="G120" s="117">
        <f t="shared" si="17"/>
        <v>94.3248</v>
      </c>
    </row>
    <row r="121" spans="1:7" s="52" customFormat="1" ht="13.5">
      <c r="A121" s="81"/>
      <c r="B121" s="170" t="s">
        <v>140</v>
      </c>
      <c r="C121" s="170"/>
      <c r="D121" s="170"/>
      <c r="E121" s="100">
        <f>SUM(E122)</f>
        <v>15000</v>
      </c>
      <c r="F121" s="100">
        <f>SUM(F122)</f>
        <v>14800</v>
      </c>
      <c r="G121" s="41">
        <f t="shared" si="17"/>
        <v>98.66666666666667</v>
      </c>
    </row>
    <row r="122" spans="1:7" s="52" customFormat="1" ht="13.5">
      <c r="A122" s="99"/>
      <c r="B122" s="167" t="s">
        <v>152</v>
      </c>
      <c r="C122" s="167"/>
      <c r="D122" s="167"/>
      <c r="E122" s="45">
        <f>SUM(E123)</f>
        <v>15000</v>
      </c>
      <c r="F122" s="45">
        <f>SUM(F123)</f>
        <v>14800</v>
      </c>
      <c r="G122" s="47">
        <f t="shared" si="17"/>
        <v>98.66666666666667</v>
      </c>
    </row>
    <row r="123" spans="1:7" s="101" customFormat="1" ht="13.5">
      <c r="A123" s="81"/>
      <c r="B123" s="48" t="s">
        <v>67</v>
      </c>
      <c r="C123" s="163" t="s">
        <v>10</v>
      </c>
      <c r="D123" s="163"/>
      <c r="E123" s="50">
        <f>SUM(E124+E126+E128)</f>
        <v>15000</v>
      </c>
      <c r="F123" s="50">
        <f>SUM(F124+F126+F128)</f>
        <v>14800</v>
      </c>
      <c r="G123" s="41">
        <v>0</v>
      </c>
    </row>
    <row r="124" spans="1:7" ht="12">
      <c r="A124" s="88"/>
      <c r="B124" s="48" t="s">
        <v>77</v>
      </c>
      <c r="C124" s="163" t="s">
        <v>78</v>
      </c>
      <c r="D124" s="163"/>
      <c r="E124" s="50">
        <f>SUM(E125)</f>
        <v>0</v>
      </c>
      <c r="F124" s="50">
        <f>SUM(F125)</f>
        <v>0</v>
      </c>
      <c r="G124" s="41">
        <v>0</v>
      </c>
    </row>
    <row r="125" spans="1:7" s="118" customFormat="1" ht="12">
      <c r="A125" s="126"/>
      <c r="B125" s="90" t="s">
        <v>83</v>
      </c>
      <c r="C125" s="162" t="s">
        <v>84</v>
      </c>
      <c r="D125" s="162"/>
      <c r="E125" s="127">
        <v>0</v>
      </c>
      <c r="F125" s="127">
        <v>0</v>
      </c>
      <c r="G125" s="117">
        <v>0</v>
      </c>
    </row>
    <row r="126" spans="1:7" s="52" customFormat="1" ht="12">
      <c r="A126" s="81"/>
      <c r="B126" s="48" t="s">
        <v>87</v>
      </c>
      <c r="C126" s="163" t="s">
        <v>88</v>
      </c>
      <c r="D126" s="163"/>
      <c r="E126" s="50">
        <f>SUM(E127)</f>
        <v>0</v>
      </c>
      <c r="F126" s="50">
        <f>SUM(F127)</f>
        <v>0</v>
      </c>
      <c r="G126" s="41">
        <v>0</v>
      </c>
    </row>
    <row r="127" spans="1:7" s="118" customFormat="1" ht="12">
      <c r="A127" s="126"/>
      <c r="B127" s="90" t="s">
        <v>89</v>
      </c>
      <c r="C127" s="162" t="s">
        <v>90</v>
      </c>
      <c r="D127" s="162"/>
      <c r="E127" s="127">
        <v>0</v>
      </c>
      <c r="F127" s="127">
        <v>0</v>
      </c>
      <c r="G127" s="117">
        <v>0</v>
      </c>
    </row>
    <row r="128" spans="1:7" ht="12">
      <c r="A128" s="88"/>
      <c r="B128" s="48">
        <v>37</v>
      </c>
      <c r="C128" s="163" t="s">
        <v>97</v>
      </c>
      <c r="D128" s="163"/>
      <c r="E128" s="50">
        <f>SUM(E129)</f>
        <v>15000</v>
      </c>
      <c r="F128" s="50">
        <f>SUM(F129)</f>
        <v>14800</v>
      </c>
      <c r="G128" s="41">
        <v>0</v>
      </c>
    </row>
    <row r="129" spans="1:7" s="118" customFormat="1" ht="12">
      <c r="A129" s="126"/>
      <c r="B129" s="90">
        <v>372</v>
      </c>
      <c r="C129" s="162" t="s">
        <v>99</v>
      </c>
      <c r="D129" s="162"/>
      <c r="E129" s="127">
        <v>15000</v>
      </c>
      <c r="F129" s="127">
        <v>14800</v>
      </c>
      <c r="G129" s="117">
        <v>0</v>
      </c>
    </row>
    <row r="130" spans="1:7" ht="12">
      <c r="A130" s="81"/>
      <c r="B130" s="165" t="s">
        <v>153</v>
      </c>
      <c r="C130" s="165"/>
      <c r="D130" s="165"/>
      <c r="E130" s="82">
        <f>SUM(E132+E137+E144)</f>
        <v>225000</v>
      </c>
      <c r="F130" s="82">
        <f>SUM(F132+F137+F144)</f>
        <v>199985</v>
      </c>
      <c r="G130" s="98">
        <f aca="true" t="shared" si="19" ref="G130:G154">(F130/E130)*100</f>
        <v>88.88222222222223</v>
      </c>
    </row>
    <row r="131" spans="1:7" s="52" customFormat="1" ht="13.5">
      <c r="A131" s="84"/>
      <c r="B131" s="166" t="s">
        <v>154</v>
      </c>
      <c r="C131" s="166"/>
      <c r="D131" s="166"/>
      <c r="E131" s="85">
        <f aca="true" t="shared" si="20" ref="E131:F134">SUM(E132)</f>
        <v>40000</v>
      </c>
      <c r="F131" s="85">
        <f t="shared" si="20"/>
        <v>34750</v>
      </c>
      <c r="G131" s="41">
        <f t="shared" si="19"/>
        <v>86.875</v>
      </c>
    </row>
    <row r="132" spans="1:7" s="87" customFormat="1" ht="13.5">
      <c r="A132" s="81"/>
      <c r="B132" s="167" t="s">
        <v>155</v>
      </c>
      <c r="C132" s="167"/>
      <c r="D132" s="167"/>
      <c r="E132" s="45">
        <f t="shared" si="20"/>
        <v>40000</v>
      </c>
      <c r="F132" s="45">
        <f t="shared" si="20"/>
        <v>34750</v>
      </c>
      <c r="G132" s="47">
        <f t="shared" si="19"/>
        <v>86.875</v>
      </c>
    </row>
    <row r="133" spans="1:7" ht="12">
      <c r="A133" s="88"/>
      <c r="B133" s="48" t="s">
        <v>67</v>
      </c>
      <c r="C133" s="163" t="s">
        <v>10</v>
      </c>
      <c r="D133" s="163"/>
      <c r="E133" s="50">
        <f t="shared" si="20"/>
        <v>40000</v>
      </c>
      <c r="F133" s="50">
        <f t="shared" si="20"/>
        <v>34750</v>
      </c>
      <c r="G133" s="41">
        <f t="shared" si="19"/>
        <v>86.875</v>
      </c>
    </row>
    <row r="134" spans="1:7" ht="12">
      <c r="A134" s="88"/>
      <c r="B134" s="48" t="s">
        <v>77</v>
      </c>
      <c r="C134" s="163" t="s">
        <v>78</v>
      </c>
      <c r="D134" s="163"/>
      <c r="E134" s="50">
        <f t="shared" si="20"/>
        <v>40000</v>
      </c>
      <c r="F134" s="50">
        <f t="shared" si="20"/>
        <v>34750</v>
      </c>
      <c r="G134" s="41">
        <f t="shared" si="19"/>
        <v>86.875</v>
      </c>
    </row>
    <row r="135" spans="1:7" s="118" customFormat="1" ht="12">
      <c r="A135" s="126"/>
      <c r="B135" s="90" t="s">
        <v>85</v>
      </c>
      <c r="C135" s="162" t="s">
        <v>86</v>
      </c>
      <c r="D135" s="162"/>
      <c r="E135" s="127">
        <v>40000</v>
      </c>
      <c r="F135" s="127">
        <v>34750</v>
      </c>
      <c r="G135" s="117">
        <f t="shared" si="19"/>
        <v>86.875</v>
      </c>
    </row>
    <row r="136" spans="1:7" s="52" customFormat="1" ht="13.5">
      <c r="A136" s="81"/>
      <c r="B136" s="166" t="s">
        <v>154</v>
      </c>
      <c r="C136" s="166"/>
      <c r="D136" s="166"/>
      <c r="E136" s="85">
        <f>SUM(E137)</f>
        <v>115000</v>
      </c>
      <c r="F136" s="85">
        <f>SUM(F137)</f>
        <v>100235</v>
      </c>
      <c r="G136" s="41">
        <f t="shared" si="19"/>
        <v>87.1608695652174</v>
      </c>
    </row>
    <row r="137" spans="1:7" ht="13.5">
      <c r="A137" s="84"/>
      <c r="B137" s="167" t="s">
        <v>156</v>
      </c>
      <c r="C137" s="167"/>
      <c r="D137" s="167"/>
      <c r="E137" s="45">
        <f>SUM(E138)</f>
        <v>115000</v>
      </c>
      <c r="F137" s="45">
        <f>SUM(F138)</f>
        <v>100235</v>
      </c>
      <c r="G137" s="47">
        <f t="shared" si="19"/>
        <v>87.1608695652174</v>
      </c>
    </row>
    <row r="138" spans="1:7" s="87" customFormat="1" ht="13.5">
      <c r="A138" s="81"/>
      <c r="B138" s="48" t="s">
        <v>67</v>
      </c>
      <c r="C138" s="163" t="s">
        <v>10</v>
      </c>
      <c r="D138" s="163"/>
      <c r="E138" s="50">
        <f>SUM(E139+E141)</f>
        <v>115000</v>
      </c>
      <c r="F138" s="50">
        <f>SUM(F139+F141)</f>
        <v>100235</v>
      </c>
      <c r="G138" s="41">
        <f t="shared" si="19"/>
        <v>87.1608695652174</v>
      </c>
    </row>
    <row r="139" spans="1:7" ht="12">
      <c r="A139" s="88"/>
      <c r="B139" s="48" t="s">
        <v>77</v>
      </c>
      <c r="C139" s="163" t="s">
        <v>78</v>
      </c>
      <c r="D139" s="163"/>
      <c r="E139" s="50">
        <f>SUM(E140)</f>
        <v>15000</v>
      </c>
      <c r="F139" s="50">
        <f>SUM(F140)</f>
        <v>2235</v>
      </c>
      <c r="G139" s="41">
        <f t="shared" si="19"/>
        <v>14.899999999999999</v>
      </c>
    </row>
    <row r="140" spans="1:7" s="118" customFormat="1" ht="12">
      <c r="A140" s="126"/>
      <c r="B140" s="90" t="s">
        <v>81</v>
      </c>
      <c r="C140" s="162" t="s">
        <v>82</v>
      </c>
      <c r="D140" s="162"/>
      <c r="E140" s="127">
        <v>15000</v>
      </c>
      <c r="F140" s="127">
        <v>2235</v>
      </c>
      <c r="G140" s="117">
        <f t="shared" si="19"/>
        <v>14.899999999999999</v>
      </c>
    </row>
    <row r="141" spans="1:7" s="52" customFormat="1" ht="12">
      <c r="A141" s="81"/>
      <c r="B141" s="48" t="s">
        <v>100</v>
      </c>
      <c r="C141" s="163" t="s">
        <v>101</v>
      </c>
      <c r="D141" s="163"/>
      <c r="E141" s="50">
        <f>SUM(E142)</f>
        <v>100000</v>
      </c>
      <c r="F141" s="50">
        <f>SUM(F142)</f>
        <v>98000</v>
      </c>
      <c r="G141" s="41">
        <f t="shared" si="19"/>
        <v>98</v>
      </c>
    </row>
    <row r="142" spans="1:7" s="118" customFormat="1" ht="12">
      <c r="A142" s="126"/>
      <c r="B142" s="90" t="s">
        <v>102</v>
      </c>
      <c r="C142" s="162" t="s">
        <v>103</v>
      </c>
      <c r="D142" s="162"/>
      <c r="E142" s="127">
        <v>100000</v>
      </c>
      <c r="F142" s="127">
        <v>98000</v>
      </c>
      <c r="G142" s="117">
        <f t="shared" si="19"/>
        <v>98</v>
      </c>
    </row>
    <row r="143" spans="1:7" ht="13.5">
      <c r="A143" s="99"/>
      <c r="B143" s="170" t="s">
        <v>154</v>
      </c>
      <c r="C143" s="170"/>
      <c r="D143" s="170"/>
      <c r="E143" s="100">
        <f aca="true" t="shared" si="21" ref="E143:F146">SUM(E144)</f>
        <v>70000</v>
      </c>
      <c r="F143" s="100">
        <f t="shared" si="21"/>
        <v>65000</v>
      </c>
      <c r="G143" s="41">
        <f t="shared" si="19"/>
        <v>92.85714285714286</v>
      </c>
    </row>
    <row r="144" spans="1:7" ht="13.5">
      <c r="A144" s="99"/>
      <c r="B144" s="171" t="s">
        <v>157</v>
      </c>
      <c r="C144" s="171"/>
      <c r="D144" s="171"/>
      <c r="E144" s="103">
        <f t="shared" si="21"/>
        <v>70000</v>
      </c>
      <c r="F144" s="103">
        <f t="shared" si="21"/>
        <v>65000</v>
      </c>
      <c r="G144" s="47">
        <f t="shared" si="19"/>
        <v>92.85714285714286</v>
      </c>
    </row>
    <row r="145" spans="1:7" s="52" customFormat="1" ht="13.5">
      <c r="A145" s="99"/>
      <c r="B145" s="48">
        <v>3</v>
      </c>
      <c r="C145" s="169" t="s">
        <v>10</v>
      </c>
      <c r="D145" s="169"/>
      <c r="E145" s="50">
        <f t="shared" si="21"/>
        <v>70000</v>
      </c>
      <c r="F145" s="50">
        <f t="shared" si="21"/>
        <v>65000</v>
      </c>
      <c r="G145" s="41">
        <f t="shared" si="19"/>
        <v>92.85714285714286</v>
      </c>
    </row>
    <row r="146" spans="1:7" s="52" customFormat="1" ht="13.5">
      <c r="A146" s="99"/>
      <c r="B146" s="48">
        <v>38</v>
      </c>
      <c r="C146" s="169" t="s">
        <v>78</v>
      </c>
      <c r="D146" s="169"/>
      <c r="E146" s="50">
        <f t="shared" si="21"/>
        <v>70000</v>
      </c>
      <c r="F146" s="50">
        <f t="shared" si="21"/>
        <v>65000</v>
      </c>
      <c r="G146" s="41">
        <f t="shared" si="19"/>
        <v>92.85714285714286</v>
      </c>
    </row>
    <row r="147" spans="1:7" s="118" customFormat="1" ht="12.75">
      <c r="A147" s="130"/>
      <c r="B147" s="90">
        <v>381</v>
      </c>
      <c r="C147" s="168" t="s">
        <v>103</v>
      </c>
      <c r="D147" s="168"/>
      <c r="E147" s="127">
        <v>70000</v>
      </c>
      <c r="F147" s="127">
        <v>65000</v>
      </c>
      <c r="G147" s="117">
        <f t="shared" si="19"/>
        <v>92.85714285714286</v>
      </c>
    </row>
    <row r="148" spans="1:7" s="101" customFormat="1" ht="13.5">
      <c r="A148" s="81"/>
      <c r="B148" s="165" t="s">
        <v>158</v>
      </c>
      <c r="C148" s="165"/>
      <c r="D148" s="165"/>
      <c r="E148" s="82">
        <f>SUM(E150+E158)</f>
        <v>405000</v>
      </c>
      <c r="F148" s="82">
        <f>SUM(F150+F158)</f>
        <v>301109</v>
      </c>
      <c r="G148" s="98">
        <f t="shared" si="19"/>
        <v>74.3479012345679</v>
      </c>
    </row>
    <row r="149" spans="1:7" ht="13.5">
      <c r="A149" s="88"/>
      <c r="B149" s="166" t="s">
        <v>138</v>
      </c>
      <c r="C149" s="166"/>
      <c r="D149" s="166"/>
      <c r="E149" s="85">
        <f>SUM(E150)</f>
        <v>380000</v>
      </c>
      <c r="F149" s="85">
        <f>SUM(F150)</f>
        <v>282272</v>
      </c>
      <c r="G149" s="41">
        <f t="shared" si="19"/>
        <v>74.28210526315789</v>
      </c>
    </row>
    <row r="150" spans="1:7" ht="12">
      <c r="A150" s="88"/>
      <c r="B150" s="167" t="s">
        <v>195</v>
      </c>
      <c r="C150" s="167"/>
      <c r="D150" s="167"/>
      <c r="E150" s="45">
        <f>SUM(E151)</f>
        <v>380000</v>
      </c>
      <c r="F150" s="45">
        <f>SUM(F151)</f>
        <v>282272</v>
      </c>
      <c r="G150" s="47">
        <f t="shared" si="19"/>
        <v>74.28210526315789</v>
      </c>
    </row>
    <row r="151" spans="1:7" s="52" customFormat="1" ht="12">
      <c r="A151" s="88"/>
      <c r="B151" s="48" t="s">
        <v>67</v>
      </c>
      <c r="C151" s="163" t="s">
        <v>10</v>
      </c>
      <c r="D151" s="163"/>
      <c r="E151" s="50">
        <f>SUM(E152+E155)</f>
        <v>380000</v>
      </c>
      <c r="F151" s="50">
        <f>SUM(F152+F155)</f>
        <v>282272</v>
      </c>
      <c r="G151" s="41">
        <f t="shared" si="19"/>
        <v>74.28210526315789</v>
      </c>
    </row>
    <row r="152" spans="1:7" s="52" customFormat="1" ht="12">
      <c r="A152" s="81"/>
      <c r="B152" s="48" t="s">
        <v>77</v>
      </c>
      <c r="C152" s="163" t="s">
        <v>78</v>
      </c>
      <c r="D152" s="163"/>
      <c r="E152" s="50">
        <f>SUM(E153+E154)</f>
        <v>380000</v>
      </c>
      <c r="F152" s="50">
        <f>SUM(F153+F154)</f>
        <v>282272</v>
      </c>
      <c r="G152" s="41">
        <f t="shared" si="19"/>
        <v>74.28210526315789</v>
      </c>
    </row>
    <row r="153" spans="1:7" s="118" customFormat="1" ht="12">
      <c r="A153" s="126"/>
      <c r="B153" s="90" t="s">
        <v>81</v>
      </c>
      <c r="C153" s="162" t="s">
        <v>82</v>
      </c>
      <c r="D153" s="162"/>
      <c r="E153" s="127">
        <v>30000</v>
      </c>
      <c r="F153" s="127">
        <v>24597</v>
      </c>
      <c r="G153" s="117">
        <f t="shared" si="19"/>
        <v>81.99</v>
      </c>
    </row>
    <row r="154" spans="1:7" s="128" customFormat="1" ht="12.75">
      <c r="A154" s="126"/>
      <c r="B154" s="90" t="s">
        <v>83</v>
      </c>
      <c r="C154" s="162" t="s">
        <v>84</v>
      </c>
      <c r="D154" s="162"/>
      <c r="E154" s="127">
        <v>350000</v>
      </c>
      <c r="F154" s="127">
        <v>257675</v>
      </c>
      <c r="G154" s="117">
        <f t="shared" si="19"/>
        <v>73.62142857142857</v>
      </c>
    </row>
    <row r="155" spans="1:7" s="52" customFormat="1" ht="12">
      <c r="A155" s="81"/>
      <c r="B155" s="48">
        <v>36</v>
      </c>
      <c r="C155" s="169" t="s">
        <v>92</v>
      </c>
      <c r="D155" s="169"/>
      <c r="E155" s="50">
        <f>SUM(E156)</f>
        <v>0</v>
      </c>
      <c r="F155" s="50">
        <f>SUM(F156)</f>
        <v>0</v>
      </c>
      <c r="G155" s="41">
        <v>100</v>
      </c>
    </row>
    <row r="156" spans="1:7" s="118" customFormat="1" ht="12">
      <c r="A156" s="126"/>
      <c r="B156" s="90">
        <v>363</v>
      </c>
      <c r="C156" s="168" t="s">
        <v>93</v>
      </c>
      <c r="D156" s="168"/>
      <c r="E156" s="127">
        <v>0</v>
      </c>
      <c r="F156" s="127">
        <v>0</v>
      </c>
      <c r="G156" s="117">
        <v>100</v>
      </c>
    </row>
    <row r="157" spans="1:7" s="52" customFormat="1" ht="13.5">
      <c r="A157" s="84"/>
      <c r="B157" s="166" t="s">
        <v>138</v>
      </c>
      <c r="C157" s="166"/>
      <c r="D157" s="166"/>
      <c r="E157" s="85">
        <f aca="true" t="shared" si="22" ref="E157:F160">SUM(E158)</f>
        <v>25000</v>
      </c>
      <c r="F157" s="85">
        <f t="shared" si="22"/>
        <v>18837</v>
      </c>
      <c r="G157" s="41">
        <f aca="true" t="shared" si="23" ref="G157:G170">(F157/E157)*100</f>
        <v>75.348</v>
      </c>
    </row>
    <row r="158" spans="1:7" s="87" customFormat="1" ht="13.5">
      <c r="A158" s="81"/>
      <c r="B158" s="167" t="s">
        <v>159</v>
      </c>
      <c r="C158" s="167"/>
      <c r="D158" s="167"/>
      <c r="E158" s="45">
        <f t="shared" si="22"/>
        <v>25000</v>
      </c>
      <c r="F158" s="45">
        <f t="shared" si="22"/>
        <v>18837</v>
      </c>
      <c r="G158" s="47">
        <f t="shared" si="23"/>
        <v>75.348</v>
      </c>
    </row>
    <row r="159" spans="1:7" ht="12">
      <c r="A159" s="88"/>
      <c r="B159" s="48" t="s">
        <v>104</v>
      </c>
      <c r="C159" s="163" t="s">
        <v>11</v>
      </c>
      <c r="D159" s="163"/>
      <c r="E159" s="50">
        <f t="shared" si="22"/>
        <v>25000</v>
      </c>
      <c r="F159" s="50">
        <f t="shared" si="22"/>
        <v>18837</v>
      </c>
      <c r="G159" s="41">
        <f t="shared" si="23"/>
        <v>75.348</v>
      </c>
    </row>
    <row r="160" spans="1:7" ht="12">
      <c r="A160" s="88"/>
      <c r="B160" s="48" t="s">
        <v>105</v>
      </c>
      <c r="C160" s="163" t="s">
        <v>106</v>
      </c>
      <c r="D160" s="163"/>
      <c r="E160" s="50">
        <f t="shared" si="22"/>
        <v>25000</v>
      </c>
      <c r="F160" s="50">
        <f t="shared" si="22"/>
        <v>18837</v>
      </c>
      <c r="G160" s="41">
        <f t="shared" si="23"/>
        <v>75.348</v>
      </c>
    </row>
    <row r="161" spans="1:7" s="118" customFormat="1" ht="12">
      <c r="A161" s="126"/>
      <c r="B161" s="90" t="s">
        <v>109</v>
      </c>
      <c r="C161" s="162" t="s">
        <v>110</v>
      </c>
      <c r="D161" s="162"/>
      <c r="E161" s="127">
        <v>25000</v>
      </c>
      <c r="F161" s="127">
        <v>18837</v>
      </c>
      <c r="G161" s="117">
        <f t="shared" si="23"/>
        <v>75.348</v>
      </c>
    </row>
    <row r="162" spans="1:7" s="52" customFormat="1" ht="12">
      <c r="A162" s="81"/>
      <c r="B162" s="165" t="s">
        <v>160</v>
      </c>
      <c r="C162" s="165"/>
      <c r="D162" s="165"/>
      <c r="E162" s="82">
        <f>SUM(E164+E169+E177)</f>
        <v>527000</v>
      </c>
      <c r="F162" s="82">
        <f>SUM(F164+F169+F177)</f>
        <v>462769</v>
      </c>
      <c r="G162" s="98">
        <f t="shared" si="23"/>
        <v>87.81195445920304</v>
      </c>
    </row>
    <row r="163" spans="1:7" s="52" customFormat="1" ht="13.5">
      <c r="A163" s="81"/>
      <c r="B163" s="166" t="s">
        <v>161</v>
      </c>
      <c r="C163" s="166"/>
      <c r="D163" s="166"/>
      <c r="E163" s="85">
        <f aca="true" t="shared" si="24" ref="E163:F166">SUM(E164)</f>
        <v>135000</v>
      </c>
      <c r="F163" s="85">
        <f t="shared" si="24"/>
        <v>130527</v>
      </c>
      <c r="G163" s="41">
        <f t="shared" si="23"/>
        <v>96.68666666666667</v>
      </c>
    </row>
    <row r="164" spans="1:7" ht="13.5">
      <c r="A164" s="84"/>
      <c r="B164" s="167" t="s">
        <v>162</v>
      </c>
      <c r="C164" s="167"/>
      <c r="D164" s="167"/>
      <c r="E164" s="45">
        <f t="shared" si="24"/>
        <v>135000</v>
      </c>
      <c r="F164" s="45">
        <f t="shared" si="24"/>
        <v>130527</v>
      </c>
      <c r="G164" s="47">
        <f t="shared" si="23"/>
        <v>96.68666666666667</v>
      </c>
    </row>
    <row r="165" spans="1:7" s="87" customFormat="1" ht="13.5">
      <c r="A165" s="81"/>
      <c r="B165" s="48" t="s">
        <v>67</v>
      </c>
      <c r="C165" s="163" t="s">
        <v>10</v>
      </c>
      <c r="D165" s="163"/>
      <c r="E165" s="50">
        <f t="shared" si="24"/>
        <v>135000</v>
      </c>
      <c r="F165" s="50">
        <f t="shared" si="24"/>
        <v>130527</v>
      </c>
      <c r="G165" s="41">
        <f t="shared" si="23"/>
        <v>96.68666666666667</v>
      </c>
    </row>
    <row r="166" spans="1:7" ht="12">
      <c r="A166" s="88"/>
      <c r="B166" s="48" t="s">
        <v>96</v>
      </c>
      <c r="C166" s="163" t="s">
        <v>97</v>
      </c>
      <c r="D166" s="163"/>
      <c r="E166" s="50">
        <f t="shared" si="24"/>
        <v>135000</v>
      </c>
      <c r="F166" s="50">
        <f t="shared" si="24"/>
        <v>130527</v>
      </c>
      <c r="G166" s="41">
        <f t="shared" si="23"/>
        <v>96.68666666666667</v>
      </c>
    </row>
    <row r="167" spans="1:7" s="118" customFormat="1" ht="12">
      <c r="A167" s="126"/>
      <c r="B167" s="90" t="s">
        <v>98</v>
      </c>
      <c r="C167" s="162" t="s">
        <v>99</v>
      </c>
      <c r="D167" s="162"/>
      <c r="E167" s="127">
        <v>135000</v>
      </c>
      <c r="F167" s="127">
        <v>130527</v>
      </c>
      <c r="G167" s="117">
        <f t="shared" si="23"/>
        <v>96.68666666666667</v>
      </c>
    </row>
    <row r="168" spans="1:7" s="52" customFormat="1" ht="13.5">
      <c r="A168" s="81"/>
      <c r="B168" s="166" t="s">
        <v>161</v>
      </c>
      <c r="C168" s="166"/>
      <c r="D168" s="166"/>
      <c r="E168" s="85">
        <f>SUM(E169)</f>
        <v>372000</v>
      </c>
      <c r="F168" s="85">
        <f>SUM(F169)</f>
        <v>312242</v>
      </c>
      <c r="G168" s="41">
        <f t="shared" si="23"/>
        <v>83.93602150537635</v>
      </c>
    </row>
    <row r="169" spans="1:7" ht="12">
      <c r="A169" s="81"/>
      <c r="B169" s="167" t="s">
        <v>163</v>
      </c>
      <c r="C169" s="167"/>
      <c r="D169" s="167"/>
      <c r="E169" s="45">
        <f>SUM(E170)</f>
        <v>372000</v>
      </c>
      <c r="F169" s="45">
        <f>SUM(F170)</f>
        <v>312242</v>
      </c>
      <c r="G169" s="47">
        <f t="shared" si="23"/>
        <v>83.93602150537635</v>
      </c>
    </row>
    <row r="170" spans="1:7" ht="12">
      <c r="A170" s="81"/>
      <c r="B170" s="48" t="s">
        <v>67</v>
      </c>
      <c r="C170" s="163" t="s">
        <v>10</v>
      </c>
      <c r="D170" s="163"/>
      <c r="E170" s="50">
        <f>SUM(E171+E174)</f>
        <v>372000</v>
      </c>
      <c r="F170" s="50">
        <f>SUM(F171+F174)</f>
        <v>312242</v>
      </c>
      <c r="G170" s="41">
        <f t="shared" si="23"/>
        <v>83.93602150537635</v>
      </c>
    </row>
    <row r="171" spans="1:7" ht="12">
      <c r="A171" s="88"/>
      <c r="B171" s="48" t="s">
        <v>68</v>
      </c>
      <c r="C171" s="163" t="s">
        <v>69</v>
      </c>
      <c r="D171" s="163"/>
      <c r="E171" s="50">
        <f>SUM(E172+E173)</f>
        <v>222000</v>
      </c>
      <c r="F171" s="50">
        <f>SUM(F172+F173)</f>
        <v>218661</v>
      </c>
      <c r="G171" s="41">
        <v>0</v>
      </c>
    </row>
    <row r="172" spans="1:7" s="118" customFormat="1" ht="12">
      <c r="A172" s="126"/>
      <c r="B172" s="90" t="s">
        <v>71</v>
      </c>
      <c r="C172" s="162" t="s">
        <v>72</v>
      </c>
      <c r="D172" s="162"/>
      <c r="E172" s="127">
        <v>190000</v>
      </c>
      <c r="F172" s="127">
        <v>187692</v>
      </c>
      <c r="G172" s="117">
        <v>0</v>
      </c>
    </row>
    <row r="173" spans="1:7" s="118" customFormat="1" ht="12">
      <c r="A173" s="126"/>
      <c r="B173" s="90" t="s">
        <v>75</v>
      </c>
      <c r="C173" s="162" t="s">
        <v>76</v>
      </c>
      <c r="D173" s="162"/>
      <c r="E173" s="127">
        <v>32000</v>
      </c>
      <c r="F173" s="127">
        <v>30969</v>
      </c>
      <c r="G173" s="117">
        <v>0</v>
      </c>
    </row>
    <row r="174" spans="1:7" s="87" customFormat="1" ht="13.5">
      <c r="A174" s="81"/>
      <c r="B174" s="48" t="s">
        <v>96</v>
      </c>
      <c r="C174" s="163" t="s">
        <v>97</v>
      </c>
      <c r="D174" s="163"/>
      <c r="E174" s="50">
        <f>SUM(E175)</f>
        <v>150000</v>
      </c>
      <c r="F174" s="50">
        <f>SUM(F175)</f>
        <v>93581</v>
      </c>
      <c r="G174" s="41">
        <f aca="true" t="shared" si="25" ref="G174:G219">(F174/E174)*100</f>
        <v>62.38733333333333</v>
      </c>
    </row>
    <row r="175" spans="1:7" s="118" customFormat="1" ht="12">
      <c r="A175" s="126"/>
      <c r="B175" s="90" t="s">
        <v>98</v>
      </c>
      <c r="C175" s="162" t="s">
        <v>99</v>
      </c>
      <c r="D175" s="162"/>
      <c r="E175" s="127">
        <v>150000</v>
      </c>
      <c r="F175" s="127">
        <v>93581</v>
      </c>
      <c r="G175" s="117">
        <f t="shared" si="25"/>
        <v>62.38733333333333</v>
      </c>
    </row>
    <row r="176" spans="1:7" s="52" customFormat="1" ht="13.5">
      <c r="A176" s="88"/>
      <c r="B176" s="166" t="s">
        <v>161</v>
      </c>
      <c r="C176" s="166"/>
      <c r="D176" s="166"/>
      <c r="E176" s="85">
        <f aca="true" t="shared" si="26" ref="E176:F179">SUM(E177)</f>
        <v>20000</v>
      </c>
      <c r="F176" s="85">
        <f t="shared" si="26"/>
        <v>20000</v>
      </c>
      <c r="G176" s="41">
        <f t="shared" si="25"/>
        <v>100</v>
      </c>
    </row>
    <row r="177" spans="1:7" s="52" customFormat="1" ht="12">
      <c r="A177" s="81"/>
      <c r="B177" s="167" t="s">
        <v>164</v>
      </c>
      <c r="C177" s="167"/>
      <c r="D177" s="167"/>
      <c r="E177" s="45">
        <f t="shared" si="26"/>
        <v>20000</v>
      </c>
      <c r="F177" s="45">
        <f t="shared" si="26"/>
        <v>20000</v>
      </c>
      <c r="G177" s="47">
        <f t="shared" si="25"/>
        <v>100</v>
      </c>
    </row>
    <row r="178" spans="1:7" s="52" customFormat="1" ht="12">
      <c r="A178" s="81"/>
      <c r="B178" s="48" t="s">
        <v>67</v>
      </c>
      <c r="C178" s="163" t="s">
        <v>10</v>
      </c>
      <c r="D178" s="163"/>
      <c r="E178" s="50">
        <f t="shared" si="26"/>
        <v>20000</v>
      </c>
      <c r="F178" s="50">
        <f t="shared" si="26"/>
        <v>20000</v>
      </c>
      <c r="G178" s="41">
        <f t="shared" si="25"/>
        <v>100</v>
      </c>
    </row>
    <row r="179" spans="1:7" ht="12">
      <c r="A179" s="81"/>
      <c r="B179" s="48" t="s">
        <v>100</v>
      </c>
      <c r="C179" s="163" t="s">
        <v>101</v>
      </c>
      <c r="D179" s="163"/>
      <c r="E179" s="50">
        <f t="shared" si="26"/>
        <v>20000</v>
      </c>
      <c r="F179" s="50">
        <f t="shared" si="26"/>
        <v>20000</v>
      </c>
      <c r="G179" s="41">
        <f t="shared" si="25"/>
        <v>100</v>
      </c>
    </row>
    <row r="180" spans="1:7" s="118" customFormat="1" ht="12">
      <c r="A180" s="126"/>
      <c r="B180" s="90" t="s">
        <v>102</v>
      </c>
      <c r="C180" s="162" t="s">
        <v>103</v>
      </c>
      <c r="D180" s="162"/>
      <c r="E180" s="127">
        <v>20000</v>
      </c>
      <c r="F180" s="127">
        <v>20000</v>
      </c>
      <c r="G180" s="117">
        <f t="shared" si="25"/>
        <v>100</v>
      </c>
    </row>
    <row r="181" spans="1:7" s="87" customFormat="1" ht="13.5">
      <c r="A181" s="81"/>
      <c r="B181" s="165" t="s">
        <v>165</v>
      </c>
      <c r="C181" s="165"/>
      <c r="D181" s="165"/>
      <c r="E181" s="82">
        <f>SUM(E183+E194)</f>
        <v>136000</v>
      </c>
      <c r="F181" s="82">
        <f>SUM(F183+F194)</f>
        <v>112029</v>
      </c>
      <c r="G181" s="98">
        <f t="shared" si="25"/>
        <v>82.37426470588235</v>
      </c>
    </row>
    <row r="182" spans="1:7" ht="13.5">
      <c r="A182" s="88"/>
      <c r="B182" s="166" t="s">
        <v>166</v>
      </c>
      <c r="C182" s="166"/>
      <c r="D182" s="166"/>
      <c r="E182" s="85">
        <f>SUM(E183)</f>
        <v>136000</v>
      </c>
      <c r="F182" s="85">
        <f>SUM(F183)</f>
        <v>112029</v>
      </c>
      <c r="G182" s="41">
        <f t="shared" si="25"/>
        <v>82.37426470588235</v>
      </c>
    </row>
    <row r="183" spans="1:7" ht="12">
      <c r="A183" s="88"/>
      <c r="B183" s="167" t="s">
        <v>167</v>
      </c>
      <c r="C183" s="167"/>
      <c r="D183" s="167"/>
      <c r="E183" s="45">
        <f>SUM(E184)</f>
        <v>136000</v>
      </c>
      <c r="F183" s="45">
        <f>SUM(F184)</f>
        <v>112029</v>
      </c>
      <c r="G183" s="47">
        <f t="shared" si="25"/>
        <v>82.37426470588235</v>
      </c>
    </row>
    <row r="184" spans="1:7" s="52" customFormat="1" ht="12">
      <c r="A184" s="88"/>
      <c r="B184" s="48" t="s">
        <v>67</v>
      </c>
      <c r="C184" s="163" t="s">
        <v>10</v>
      </c>
      <c r="D184" s="163"/>
      <c r="E184" s="50">
        <f>SUM(E185+E189+E191)</f>
        <v>136000</v>
      </c>
      <c r="F184" s="50">
        <f>SUM(F185+F189+F191)</f>
        <v>112029</v>
      </c>
      <c r="G184" s="41">
        <f t="shared" si="25"/>
        <v>82.37426470588235</v>
      </c>
    </row>
    <row r="185" spans="1:7" s="52" customFormat="1" ht="12">
      <c r="A185" s="81"/>
      <c r="B185" s="48" t="s">
        <v>77</v>
      </c>
      <c r="C185" s="163" t="s">
        <v>78</v>
      </c>
      <c r="D185" s="163"/>
      <c r="E185" s="50">
        <f>SUM(E186+E187+E188)</f>
        <v>55000</v>
      </c>
      <c r="F185" s="50">
        <f>SUM(F186+F187+F188)</f>
        <v>31039</v>
      </c>
      <c r="G185" s="41">
        <f t="shared" si="25"/>
        <v>56.43454545454546</v>
      </c>
    </row>
    <row r="186" spans="1:7" s="118" customFormat="1" ht="12">
      <c r="A186" s="126"/>
      <c r="B186" s="90" t="s">
        <v>81</v>
      </c>
      <c r="C186" s="162" t="s">
        <v>82</v>
      </c>
      <c r="D186" s="162"/>
      <c r="E186" s="127">
        <v>50000</v>
      </c>
      <c r="F186" s="127">
        <v>31039</v>
      </c>
      <c r="G186" s="117">
        <f t="shared" si="25"/>
        <v>62.078</v>
      </c>
    </row>
    <row r="187" spans="1:7" s="118" customFormat="1" ht="12">
      <c r="A187" s="126"/>
      <c r="B187" s="90" t="s">
        <v>83</v>
      </c>
      <c r="C187" s="162" t="s">
        <v>84</v>
      </c>
      <c r="D187" s="162"/>
      <c r="E187" s="127">
        <v>5000</v>
      </c>
      <c r="F187" s="127">
        <v>0</v>
      </c>
      <c r="G187" s="117">
        <f t="shared" si="25"/>
        <v>0</v>
      </c>
    </row>
    <row r="188" spans="1:7" s="118" customFormat="1" ht="12">
      <c r="A188" s="126"/>
      <c r="B188" s="90" t="s">
        <v>85</v>
      </c>
      <c r="C188" s="162" t="s">
        <v>86</v>
      </c>
      <c r="D188" s="162"/>
      <c r="E188" s="127">
        <v>0</v>
      </c>
      <c r="F188" s="127">
        <v>0</v>
      </c>
      <c r="G188" s="117">
        <v>0</v>
      </c>
    </row>
    <row r="189" spans="1:7" ht="12">
      <c r="A189" s="88"/>
      <c r="B189" s="48" t="s">
        <v>87</v>
      </c>
      <c r="C189" s="163" t="s">
        <v>88</v>
      </c>
      <c r="D189" s="163"/>
      <c r="E189" s="50">
        <f>SUM(E190)</f>
        <v>0</v>
      </c>
      <c r="F189" s="50">
        <f>SUM(F190)</f>
        <v>0</v>
      </c>
      <c r="G189" s="41">
        <v>0</v>
      </c>
    </row>
    <row r="190" spans="1:7" s="118" customFormat="1" ht="12">
      <c r="A190" s="126"/>
      <c r="B190" s="90" t="s">
        <v>89</v>
      </c>
      <c r="C190" s="162" t="s">
        <v>90</v>
      </c>
      <c r="D190" s="162"/>
      <c r="E190" s="127">
        <v>0</v>
      </c>
      <c r="F190" s="127">
        <v>0</v>
      </c>
      <c r="G190" s="117">
        <v>0</v>
      </c>
    </row>
    <row r="191" spans="1:7" s="52" customFormat="1" ht="13.5">
      <c r="A191" s="84"/>
      <c r="B191" s="48" t="s">
        <v>100</v>
      </c>
      <c r="C191" s="163" t="s">
        <v>101</v>
      </c>
      <c r="D191" s="163"/>
      <c r="E191" s="50">
        <f>SUM(E192)</f>
        <v>81000</v>
      </c>
      <c r="F191" s="50">
        <f>SUM(F192)</f>
        <v>80990</v>
      </c>
      <c r="G191" s="41">
        <f t="shared" si="25"/>
        <v>99.98765432098764</v>
      </c>
    </row>
    <row r="192" spans="1:7" s="128" customFormat="1" ht="12.75">
      <c r="A192" s="126"/>
      <c r="B192" s="90" t="s">
        <v>102</v>
      </c>
      <c r="C192" s="162" t="s">
        <v>103</v>
      </c>
      <c r="D192" s="162"/>
      <c r="E192" s="127">
        <v>81000</v>
      </c>
      <c r="F192" s="127">
        <v>80990</v>
      </c>
      <c r="G192" s="117">
        <f t="shared" si="25"/>
        <v>99.98765432098764</v>
      </c>
    </row>
    <row r="193" spans="1:7" ht="13.5">
      <c r="A193" s="88"/>
      <c r="B193" s="166" t="s">
        <v>166</v>
      </c>
      <c r="C193" s="166"/>
      <c r="D193" s="166"/>
      <c r="E193" s="85">
        <f aca="true" t="shared" si="27" ref="E193:F196">SUM(E194)</f>
        <v>0</v>
      </c>
      <c r="F193" s="85">
        <f t="shared" si="27"/>
        <v>0</v>
      </c>
      <c r="G193" s="41">
        <v>0</v>
      </c>
    </row>
    <row r="194" spans="1:7" s="52" customFormat="1" ht="12">
      <c r="A194" s="88"/>
      <c r="B194" s="167" t="s">
        <v>168</v>
      </c>
      <c r="C194" s="167"/>
      <c r="D194" s="167"/>
      <c r="E194" s="45">
        <f t="shared" si="27"/>
        <v>0</v>
      </c>
      <c r="F194" s="45">
        <f t="shared" si="27"/>
        <v>0</v>
      </c>
      <c r="G194" s="47">
        <v>0</v>
      </c>
    </row>
    <row r="195" spans="1:7" s="52" customFormat="1" ht="12">
      <c r="A195" s="81"/>
      <c r="B195" s="48" t="s">
        <v>104</v>
      </c>
      <c r="C195" s="163" t="s">
        <v>11</v>
      </c>
      <c r="D195" s="163"/>
      <c r="E195" s="50">
        <f t="shared" si="27"/>
        <v>0</v>
      </c>
      <c r="F195" s="50">
        <f t="shared" si="27"/>
        <v>0</v>
      </c>
      <c r="G195" s="41">
        <v>0</v>
      </c>
    </row>
    <row r="196" spans="1:7" s="52" customFormat="1" ht="12">
      <c r="A196" s="81"/>
      <c r="B196" s="48" t="s">
        <v>105</v>
      </c>
      <c r="C196" s="163" t="s">
        <v>106</v>
      </c>
      <c r="D196" s="163"/>
      <c r="E196" s="50">
        <f t="shared" si="27"/>
        <v>0</v>
      </c>
      <c r="F196" s="50">
        <f t="shared" si="27"/>
        <v>0</v>
      </c>
      <c r="G196" s="41">
        <v>0</v>
      </c>
    </row>
    <row r="197" spans="1:7" s="118" customFormat="1" ht="12.75">
      <c r="A197" s="131"/>
      <c r="B197" s="90" t="s">
        <v>107</v>
      </c>
      <c r="C197" s="162" t="s">
        <v>108</v>
      </c>
      <c r="D197" s="162"/>
      <c r="E197" s="127">
        <v>0</v>
      </c>
      <c r="F197" s="127">
        <v>0</v>
      </c>
      <c r="G197" s="117">
        <v>0</v>
      </c>
    </row>
    <row r="198" spans="1:7" ht="12">
      <c r="A198" s="88"/>
      <c r="B198" s="165" t="s">
        <v>169</v>
      </c>
      <c r="C198" s="165"/>
      <c r="D198" s="165"/>
      <c r="E198" s="82">
        <f>SUM(E200+E207)</f>
        <v>210000</v>
      </c>
      <c r="F198" s="82">
        <f>SUM(F200+F207)</f>
        <v>146776</v>
      </c>
      <c r="G198" s="98">
        <f t="shared" si="25"/>
        <v>69.89333333333333</v>
      </c>
    </row>
    <row r="199" spans="1:7" ht="13.5">
      <c r="A199" s="88"/>
      <c r="B199" s="166" t="s">
        <v>166</v>
      </c>
      <c r="C199" s="166"/>
      <c r="D199" s="166"/>
      <c r="E199" s="85">
        <f>SUM(E200)</f>
        <v>110000</v>
      </c>
      <c r="F199" s="85">
        <f>SUM(F200)</f>
        <v>72800</v>
      </c>
      <c r="G199" s="41">
        <f t="shared" si="25"/>
        <v>66.18181818181819</v>
      </c>
    </row>
    <row r="200" spans="1:7" s="52" customFormat="1" ht="12">
      <c r="A200" s="88"/>
      <c r="B200" s="167" t="s">
        <v>170</v>
      </c>
      <c r="C200" s="167"/>
      <c r="D200" s="167"/>
      <c r="E200" s="45">
        <f>SUM(E201)</f>
        <v>110000</v>
      </c>
      <c r="F200" s="45">
        <f>SUM(F201)</f>
        <v>72800</v>
      </c>
      <c r="G200" s="47">
        <f t="shared" si="25"/>
        <v>66.18181818181819</v>
      </c>
    </row>
    <row r="201" spans="1:7" s="52" customFormat="1" ht="12">
      <c r="A201" s="81"/>
      <c r="B201" s="48" t="s">
        <v>67</v>
      </c>
      <c r="C201" s="163" t="s">
        <v>10</v>
      </c>
      <c r="D201" s="163"/>
      <c r="E201" s="50">
        <f>SUM(E202+E204)</f>
        <v>110000</v>
      </c>
      <c r="F201" s="50">
        <f>SUM(F202+F204)</f>
        <v>72800</v>
      </c>
      <c r="G201" s="41">
        <f t="shared" si="25"/>
        <v>66.18181818181819</v>
      </c>
    </row>
    <row r="202" spans="1:7" s="52" customFormat="1" ht="12">
      <c r="A202" s="81"/>
      <c r="B202" s="48" t="s">
        <v>77</v>
      </c>
      <c r="C202" s="163" t="s">
        <v>78</v>
      </c>
      <c r="D202" s="163"/>
      <c r="E202" s="50">
        <f>SUM(E203)</f>
        <v>10000</v>
      </c>
      <c r="F202" s="50">
        <f>SUM(F203)</f>
        <v>0</v>
      </c>
      <c r="G202" s="41">
        <f t="shared" si="25"/>
        <v>0</v>
      </c>
    </row>
    <row r="203" spans="1:7" s="118" customFormat="1" ht="12">
      <c r="A203" s="126"/>
      <c r="B203" s="90" t="s">
        <v>81</v>
      </c>
      <c r="C203" s="162" t="s">
        <v>82</v>
      </c>
      <c r="D203" s="162"/>
      <c r="E203" s="127">
        <v>10000</v>
      </c>
      <c r="F203" s="127">
        <v>0</v>
      </c>
      <c r="G203" s="117">
        <f t="shared" si="25"/>
        <v>0</v>
      </c>
    </row>
    <row r="204" spans="1:7" s="52" customFormat="1" ht="12">
      <c r="A204" s="81"/>
      <c r="B204" s="48" t="s">
        <v>100</v>
      </c>
      <c r="C204" s="163" t="s">
        <v>101</v>
      </c>
      <c r="D204" s="163"/>
      <c r="E204" s="50">
        <f>SUM(E205)</f>
        <v>100000</v>
      </c>
      <c r="F204" s="50">
        <f>SUM(F205)</f>
        <v>72800</v>
      </c>
      <c r="G204" s="41">
        <f t="shared" si="25"/>
        <v>72.8</v>
      </c>
    </row>
    <row r="205" spans="1:7" s="118" customFormat="1" ht="12">
      <c r="A205" s="126"/>
      <c r="B205" s="90" t="s">
        <v>102</v>
      </c>
      <c r="C205" s="162" t="s">
        <v>103</v>
      </c>
      <c r="D205" s="162"/>
      <c r="E205" s="127">
        <v>100000</v>
      </c>
      <c r="F205" s="127">
        <v>72800</v>
      </c>
      <c r="G205" s="117">
        <f t="shared" si="25"/>
        <v>72.8</v>
      </c>
    </row>
    <row r="206" spans="1:7" ht="13.5">
      <c r="A206" s="88"/>
      <c r="B206" s="166" t="s">
        <v>166</v>
      </c>
      <c r="C206" s="166"/>
      <c r="D206" s="166"/>
      <c r="E206" s="85">
        <f aca="true" t="shared" si="28" ref="E206:F209">SUM(E207)</f>
        <v>100000</v>
      </c>
      <c r="F206" s="85">
        <v>0</v>
      </c>
      <c r="G206" s="41">
        <f t="shared" si="25"/>
        <v>0</v>
      </c>
    </row>
    <row r="207" spans="1:7" ht="12">
      <c r="A207" s="81"/>
      <c r="B207" s="167" t="s">
        <v>171</v>
      </c>
      <c r="C207" s="167"/>
      <c r="D207" s="167"/>
      <c r="E207" s="45">
        <f t="shared" si="28"/>
        <v>100000</v>
      </c>
      <c r="F207" s="45">
        <f t="shared" si="28"/>
        <v>73976</v>
      </c>
      <c r="G207" s="47">
        <f t="shared" si="25"/>
        <v>73.976</v>
      </c>
    </row>
    <row r="208" spans="1:7" s="52" customFormat="1" ht="12">
      <c r="A208" s="88"/>
      <c r="B208" s="48" t="s">
        <v>104</v>
      </c>
      <c r="C208" s="163" t="s">
        <v>11</v>
      </c>
      <c r="D208" s="163"/>
      <c r="E208" s="50">
        <f t="shared" si="28"/>
        <v>100000</v>
      </c>
      <c r="F208" s="50">
        <f t="shared" si="28"/>
        <v>73976</v>
      </c>
      <c r="G208" s="41">
        <f t="shared" si="25"/>
        <v>73.976</v>
      </c>
    </row>
    <row r="209" spans="1:7" ht="12">
      <c r="A209" s="88"/>
      <c r="B209" s="48" t="s">
        <v>105</v>
      </c>
      <c r="C209" s="163" t="s">
        <v>106</v>
      </c>
      <c r="D209" s="163"/>
      <c r="E209" s="50">
        <f t="shared" si="28"/>
        <v>100000</v>
      </c>
      <c r="F209" s="50">
        <f t="shared" si="28"/>
        <v>73976</v>
      </c>
      <c r="G209" s="41">
        <f t="shared" si="25"/>
        <v>73.976</v>
      </c>
    </row>
    <row r="210" spans="1:7" s="118" customFormat="1" ht="12">
      <c r="A210" s="126"/>
      <c r="B210" s="90" t="s">
        <v>107</v>
      </c>
      <c r="C210" s="162" t="s">
        <v>108</v>
      </c>
      <c r="D210" s="162"/>
      <c r="E210" s="127">
        <v>100000</v>
      </c>
      <c r="F210" s="127">
        <v>73976</v>
      </c>
      <c r="G210" s="117">
        <f t="shared" si="25"/>
        <v>73.976</v>
      </c>
    </row>
    <row r="211" spans="1:7" ht="12">
      <c r="A211" s="88"/>
      <c r="B211" s="165" t="s">
        <v>172</v>
      </c>
      <c r="C211" s="165"/>
      <c r="D211" s="165"/>
      <c r="E211" s="82">
        <f>SUM(E213+E222)</f>
        <v>190000</v>
      </c>
      <c r="F211" s="82">
        <f>SUM(F213+F222)</f>
        <v>167693</v>
      </c>
      <c r="G211" s="98">
        <f t="shared" si="25"/>
        <v>88.25947368421052</v>
      </c>
    </row>
    <row r="212" spans="1:7" s="52" customFormat="1" ht="13.5">
      <c r="A212" s="81"/>
      <c r="B212" s="166" t="s">
        <v>173</v>
      </c>
      <c r="C212" s="166"/>
      <c r="D212" s="166"/>
      <c r="E212" s="85">
        <f>SUM(E213)</f>
        <v>55000</v>
      </c>
      <c r="F212" s="85">
        <f>SUM(F213)</f>
        <v>34668</v>
      </c>
      <c r="G212" s="41">
        <f t="shared" si="25"/>
        <v>63.03272727272727</v>
      </c>
    </row>
    <row r="213" spans="1:7" s="52" customFormat="1" ht="13.5">
      <c r="A213" s="84"/>
      <c r="B213" s="167" t="s">
        <v>174</v>
      </c>
      <c r="C213" s="167"/>
      <c r="D213" s="167"/>
      <c r="E213" s="45">
        <f>SUM(E214)</f>
        <v>55000</v>
      </c>
      <c r="F213" s="45">
        <f>SUM(F214)</f>
        <v>34668</v>
      </c>
      <c r="G213" s="47">
        <f t="shared" si="25"/>
        <v>63.03272727272727</v>
      </c>
    </row>
    <row r="214" spans="1:7" s="87" customFormat="1" ht="13.5">
      <c r="A214" s="81"/>
      <c r="B214" s="48" t="s">
        <v>67</v>
      </c>
      <c r="C214" s="163" t="s">
        <v>10</v>
      </c>
      <c r="D214" s="163"/>
      <c r="E214" s="50">
        <f>SUM(E215+E218)</f>
        <v>55000</v>
      </c>
      <c r="F214" s="50">
        <f>SUM(F215+F218)</f>
        <v>34668</v>
      </c>
      <c r="G214" s="41">
        <f t="shared" si="25"/>
        <v>63.03272727272727</v>
      </c>
    </row>
    <row r="215" spans="1:7" ht="12">
      <c r="A215" s="88"/>
      <c r="B215" s="48" t="s">
        <v>77</v>
      </c>
      <c r="C215" s="163" t="s">
        <v>78</v>
      </c>
      <c r="D215" s="163"/>
      <c r="E215" s="50">
        <f>SUM(E216+E217)</f>
        <v>10000</v>
      </c>
      <c r="F215" s="50">
        <f>SUM(F216+F217)</f>
        <v>3675</v>
      </c>
      <c r="G215" s="41">
        <f t="shared" si="25"/>
        <v>36.75</v>
      </c>
    </row>
    <row r="216" spans="1:7" s="118" customFormat="1" ht="12">
      <c r="A216" s="126"/>
      <c r="B216" s="90" t="s">
        <v>81</v>
      </c>
      <c r="C216" s="162" t="s">
        <v>82</v>
      </c>
      <c r="D216" s="162"/>
      <c r="E216" s="127">
        <v>5000</v>
      </c>
      <c r="F216" s="127">
        <v>935</v>
      </c>
      <c r="G216" s="117">
        <f t="shared" si="25"/>
        <v>18.7</v>
      </c>
    </row>
    <row r="217" spans="1:7" s="118" customFormat="1" ht="12">
      <c r="A217" s="126"/>
      <c r="B217" s="90" t="s">
        <v>83</v>
      </c>
      <c r="C217" s="162" t="s">
        <v>84</v>
      </c>
      <c r="D217" s="162"/>
      <c r="E217" s="127">
        <v>5000</v>
      </c>
      <c r="F217" s="127">
        <v>2740</v>
      </c>
      <c r="G217" s="117">
        <f t="shared" si="25"/>
        <v>54.800000000000004</v>
      </c>
    </row>
    <row r="218" spans="1:7" ht="13.5">
      <c r="A218" s="84"/>
      <c r="B218" s="48" t="s">
        <v>91</v>
      </c>
      <c r="C218" s="163" t="s">
        <v>92</v>
      </c>
      <c r="D218" s="163"/>
      <c r="E218" s="50">
        <f>SUM(E219+E220)</f>
        <v>45000</v>
      </c>
      <c r="F218" s="50">
        <f>SUM(F219+F220)</f>
        <v>30993</v>
      </c>
      <c r="G218" s="41">
        <f t="shared" si="25"/>
        <v>68.87333333333333</v>
      </c>
    </row>
    <row r="219" spans="1:7" s="118" customFormat="1" ht="12.75">
      <c r="A219" s="131"/>
      <c r="B219" s="90">
        <v>363</v>
      </c>
      <c r="C219" s="168" t="s">
        <v>175</v>
      </c>
      <c r="D219" s="168"/>
      <c r="E219" s="127">
        <v>45000</v>
      </c>
      <c r="F219" s="127">
        <v>30993</v>
      </c>
      <c r="G219" s="41">
        <f t="shared" si="25"/>
        <v>68.87333333333333</v>
      </c>
    </row>
    <row r="220" spans="1:7" s="128" customFormat="1" ht="12.75">
      <c r="A220" s="126"/>
      <c r="B220" s="90" t="s">
        <v>94</v>
      </c>
      <c r="C220" s="162" t="s">
        <v>95</v>
      </c>
      <c r="D220" s="162"/>
      <c r="E220" s="127">
        <v>0</v>
      </c>
      <c r="F220" s="127">
        <v>0</v>
      </c>
      <c r="G220" s="117">
        <v>0</v>
      </c>
    </row>
    <row r="221" spans="1:7" ht="13.5">
      <c r="A221" s="88"/>
      <c r="B221" s="166" t="s">
        <v>173</v>
      </c>
      <c r="C221" s="166"/>
      <c r="D221" s="166"/>
      <c r="E221" s="85">
        <f aca="true" t="shared" si="29" ref="E221:F224">SUM(E222)</f>
        <v>135000</v>
      </c>
      <c r="F221" s="85">
        <f t="shared" si="29"/>
        <v>133025</v>
      </c>
      <c r="G221" s="41">
        <f>(F221/E221)*100</f>
        <v>98.53703703703704</v>
      </c>
    </row>
    <row r="222" spans="1:7" s="52" customFormat="1" ht="12">
      <c r="A222" s="88"/>
      <c r="B222" s="167" t="s">
        <v>176</v>
      </c>
      <c r="C222" s="167"/>
      <c r="D222" s="167"/>
      <c r="E222" s="45">
        <f t="shared" si="29"/>
        <v>135000</v>
      </c>
      <c r="F222" s="45">
        <f t="shared" si="29"/>
        <v>133025</v>
      </c>
      <c r="G222" s="47">
        <f>(F222/E222)*100</f>
        <v>98.53703703703704</v>
      </c>
    </row>
    <row r="223" spans="1:7" s="52" customFormat="1" ht="12">
      <c r="A223" s="81"/>
      <c r="B223" s="48" t="s">
        <v>104</v>
      </c>
      <c r="C223" s="163" t="s">
        <v>11</v>
      </c>
      <c r="D223" s="163"/>
      <c r="E223" s="50">
        <f t="shared" si="29"/>
        <v>135000</v>
      </c>
      <c r="F223" s="50">
        <f t="shared" si="29"/>
        <v>133025</v>
      </c>
      <c r="G223" s="41">
        <f>(F223/E223)*100</f>
        <v>98.53703703703704</v>
      </c>
    </row>
    <row r="224" spans="1:7" s="52" customFormat="1" ht="12">
      <c r="A224" s="88"/>
      <c r="B224" s="48" t="s">
        <v>105</v>
      </c>
      <c r="C224" s="163" t="s">
        <v>106</v>
      </c>
      <c r="D224" s="163"/>
      <c r="E224" s="50">
        <f t="shared" si="29"/>
        <v>135000</v>
      </c>
      <c r="F224" s="50">
        <f t="shared" si="29"/>
        <v>133025</v>
      </c>
      <c r="G224" s="41">
        <f>(F224/E224)*100</f>
        <v>98.53703703703704</v>
      </c>
    </row>
    <row r="225" spans="1:7" s="118" customFormat="1" ht="12">
      <c r="A225" s="126"/>
      <c r="B225" s="90" t="s">
        <v>109</v>
      </c>
      <c r="C225" s="162" t="s">
        <v>110</v>
      </c>
      <c r="D225" s="162"/>
      <c r="E225" s="127">
        <v>135000</v>
      </c>
      <c r="F225" s="127">
        <v>133025</v>
      </c>
      <c r="G225" s="117">
        <f>(F225/E225)*100</f>
        <v>98.53703703703704</v>
      </c>
    </row>
    <row r="226" spans="1:7" s="52" customFormat="1" ht="13.5">
      <c r="A226" s="84"/>
      <c r="B226" s="165" t="s">
        <v>128</v>
      </c>
      <c r="C226" s="165"/>
      <c r="D226" s="165"/>
      <c r="E226" s="82">
        <f>SUM(E228)</f>
        <v>0</v>
      </c>
      <c r="F226" s="82">
        <f>SUM(F228)</f>
        <v>0</v>
      </c>
      <c r="G226" s="98">
        <v>0</v>
      </c>
    </row>
    <row r="227" spans="1:7" s="87" customFormat="1" ht="13.5">
      <c r="A227" s="81"/>
      <c r="B227" s="166" t="s">
        <v>173</v>
      </c>
      <c r="C227" s="166"/>
      <c r="D227" s="166"/>
      <c r="E227" s="85">
        <f>SUM(E228)</f>
        <v>0</v>
      </c>
      <c r="F227" s="85">
        <f>SUM(F228)</f>
        <v>0</v>
      </c>
      <c r="G227" s="41">
        <v>0</v>
      </c>
    </row>
    <row r="228" spans="1:7" ht="12">
      <c r="A228" s="88"/>
      <c r="B228" s="167" t="s">
        <v>135</v>
      </c>
      <c r="C228" s="167"/>
      <c r="D228" s="167"/>
      <c r="E228" s="45">
        <f>SUM(E229)</f>
        <v>0</v>
      </c>
      <c r="F228" s="45">
        <f>SUM(F229)</f>
        <v>0</v>
      </c>
      <c r="G228" s="47">
        <v>0</v>
      </c>
    </row>
    <row r="229" spans="1:7" ht="12">
      <c r="A229" s="88"/>
      <c r="B229" s="48" t="s">
        <v>67</v>
      </c>
      <c r="C229" s="163" t="s">
        <v>10</v>
      </c>
      <c r="D229" s="163"/>
      <c r="E229" s="50">
        <f>SUM(E230+E232)</f>
        <v>0</v>
      </c>
      <c r="F229" s="50">
        <f>SUM(F230+F232)</f>
        <v>0</v>
      </c>
      <c r="G229" s="41">
        <v>0</v>
      </c>
    </row>
    <row r="230" spans="1:7" s="52" customFormat="1" ht="12">
      <c r="A230" s="88"/>
      <c r="B230" s="48" t="s">
        <v>77</v>
      </c>
      <c r="C230" s="163" t="s">
        <v>78</v>
      </c>
      <c r="D230" s="163"/>
      <c r="E230" s="50">
        <f>SUM(E231)</f>
        <v>0</v>
      </c>
      <c r="F230" s="50">
        <f>SUM(F231)</f>
        <v>0</v>
      </c>
      <c r="G230" s="41">
        <v>0</v>
      </c>
    </row>
    <row r="231" spans="1:7" s="118" customFormat="1" ht="12">
      <c r="A231" s="126"/>
      <c r="B231" s="90" t="s">
        <v>85</v>
      </c>
      <c r="C231" s="162" t="s">
        <v>86</v>
      </c>
      <c r="D231" s="162"/>
      <c r="E231" s="127">
        <v>0</v>
      </c>
      <c r="F231" s="127">
        <v>0</v>
      </c>
      <c r="G231" s="117">
        <v>0</v>
      </c>
    </row>
    <row r="232" spans="1:7" ht="13.5">
      <c r="A232" s="84"/>
      <c r="B232" s="48" t="s">
        <v>100</v>
      </c>
      <c r="C232" s="163" t="s">
        <v>101</v>
      </c>
      <c r="D232" s="163"/>
      <c r="E232" s="50">
        <f>SUM(E233)</f>
        <v>0</v>
      </c>
      <c r="F232" s="50">
        <f>SUM(F233)</f>
        <v>0</v>
      </c>
      <c r="G232" s="41">
        <v>0</v>
      </c>
    </row>
    <row r="233" spans="1:7" s="128" customFormat="1" ht="12.75">
      <c r="A233" s="126"/>
      <c r="B233" s="90" t="s">
        <v>102</v>
      </c>
      <c r="C233" s="162" t="s">
        <v>103</v>
      </c>
      <c r="D233" s="162"/>
      <c r="E233" s="127">
        <v>0</v>
      </c>
      <c r="F233" s="127">
        <v>0</v>
      </c>
      <c r="G233" s="117">
        <v>0</v>
      </c>
    </row>
    <row r="234" spans="1:7" ht="12">
      <c r="A234"/>
      <c r="G234" s="104"/>
    </row>
    <row r="235" spans="2:7" s="52" customFormat="1" ht="12">
      <c r="B235"/>
      <c r="C235"/>
      <c r="D235" s="4" t="s">
        <v>177</v>
      </c>
      <c r="E235" s="34"/>
      <c r="F235" s="34"/>
      <c r="G235" s="104"/>
    </row>
    <row r="236" spans="2:7" s="52" customFormat="1" ht="12">
      <c r="B236"/>
      <c r="C236" s="105" t="s">
        <v>178</v>
      </c>
      <c r="D236" t="s">
        <v>179</v>
      </c>
      <c r="E236" s="34">
        <f>SUM(E36+E45+E7+E13+E54)</f>
        <v>930000</v>
      </c>
      <c r="F236" s="34">
        <f>SUM(F36+F45+F7+F13+F54)</f>
        <v>875208.47</v>
      </c>
      <c r="G236" s="104">
        <f aca="true" t="shared" si="30" ref="G236:G242">(F236/E236)*100</f>
        <v>94.1084376344086</v>
      </c>
    </row>
    <row r="237" spans="2:7" s="52" customFormat="1" ht="12">
      <c r="B237"/>
      <c r="C237" s="105" t="s">
        <v>180</v>
      </c>
      <c r="D237" t="s">
        <v>181</v>
      </c>
      <c r="E237" s="34">
        <f>SUM(E131+E136)</f>
        <v>155000</v>
      </c>
      <c r="F237" s="34">
        <f>SUM(F131+F136)</f>
        <v>134985</v>
      </c>
      <c r="G237" s="104">
        <f t="shared" si="30"/>
        <v>87.08709677419355</v>
      </c>
    </row>
    <row r="238" spans="1:7" ht="12">
      <c r="A238"/>
      <c r="C238" s="105" t="s">
        <v>182</v>
      </c>
      <c r="D238" t="s">
        <v>183</v>
      </c>
      <c r="E238" s="34">
        <f>SUM(E66+E104+E121)</f>
        <v>1615000</v>
      </c>
      <c r="F238" s="34">
        <f>SUM(F66+F104+F121)</f>
        <v>1456308</v>
      </c>
      <c r="G238" s="104">
        <f t="shared" si="30"/>
        <v>90.17386996904024</v>
      </c>
    </row>
    <row r="239" spans="1:7" ht="12">
      <c r="A239"/>
      <c r="C239" s="105" t="s">
        <v>184</v>
      </c>
      <c r="D239" t="s">
        <v>185</v>
      </c>
      <c r="E239" s="34">
        <f>SUM(E60+E72+E78+E84+E89+E110+E116+E149+E157)</f>
        <v>1675000</v>
      </c>
      <c r="F239" s="34">
        <f>SUM(F60+F72+F78+F84+F89+F110+F116+F149+F157)</f>
        <v>1430405.3599999999</v>
      </c>
      <c r="G239" s="104">
        <f t="shared" si="30"/>
        <v>85.39733492537313</v>
      </c>
    </row>
    <row r="240" spans="2:7" s="52" customFormat="1" ht="12">
      <c r="B240"/>
      <c r="C240" s="105" t="s">
        <v>186</v>
      </c>
      <c r="D240" t="s">
        <v>187</v>
      </c>
      <c r="E240" s="34">
        <f>SUM(E182+E193+E199+E206)</f>
        <v>346000</v>
      </c>
      <c r="F240" s="34">
        <f>SUM(F182+F193+F199+F206)</f>
        <v>184829</v>
      </c>
      <c r="G240" s="104">
        <f t="shared" si="30"/>
        <v>53.41878612716763</v>
      </c>
    </row>
    <row r="241" spans="2:7" s="52" customFormat="1" ht="12">
      <c r="B241"/>
      <c r="C241" s="105" t="s">
        <v>188</v>
      </c>
      <c r="D241" t="s">
        <v>189</v>
      </c>
      <c r="E241" s="34">
        <f>SUM(E227+E221+E212)</f>
        <v>190000</v>
      </c>
      <c r="F241" s="34">
        <f>SUM(F227+F221+F212)</f>
        <v>167693</v>
      </c>
      <c r="G241" s="104">
        <f t="shared" si="30"/>
        <v>88.25947368421052</v>
      </c>
    </row>
    <row r="242" spans="2:7" s="87" customFormat="1" ht="13.5">
      <c r="B242"/>
      <c r="C242" s="105" t="s">
        <v>190</v>
      </c>
      <c r="D242" t="s">
        <v>191</v>
      </c>
      <c r="E242" s="34">
        <f>SUM(E163+E168+E176)</f>
        <v>527000</v>
      </c>
      <c r="F242" s="34">
        <f>SUM(F163+F168+F176)</f>
        <v>462769</v>
      </c>
      <c r="G242" s="104">
        <f t="shared" si="30"/>
        <v>87.81195445920304</v>
      </c>
    </row>
    <row r="243" ht="5.25" customHeight="1">
      <c r="A243"/>
    </row>
    <row r="244" spans="1:4" ht="12">
      <c r="A244"/>
      <c r="D244" s="4" t="s">
        <v>192</v>
      </c>
    </row>
    <row r="245" spans="1:7" s="52" customFormat="1" ht="12.75" customHeight="1">
      <c r="A245" s="164" t="s">
        <v>203</v>
      </c>
      <c r="B245" s="164"/>
      <c r="C245" s="164"/>
      <c r="D245" s="164"/>
      <c r="E245" s="164"/>
      <c r="F245" s="164"/>
      <c r="G245" s="106"/>
    </row>
    <row r="246" spans="1:7" s="52" customFormat="1" ht="12">
      <c r="A246" s="164"/>
      <c r="B246" s="164"/>
      <c r="C246" s="164"/>
      <c r="D246" s="164"/>
      <c r="E246" s="164"/>
      <c r="F246" s="164"/>
      <c r="G246" s="106"/>
    </row>
    <row r="247" spans="1:7" s="52" customFormat="1" ht="12">
      <c r="A247" s="138"/>
      <c r="B247" s="132"/>
      <c r="C247" s="132"/>
      <c r="D247" s="132"/>
      <c r="E247" s="132"/>
      <c r="F247" s="132"/>
      <c r="G247" s="106"/>
    </row>
    <row r="248" spans="1:7" s="52" customFormat="1" ht="12">
      <c r="A248" s="132"/>
      <c r="B248" s="132"/>
      <c r="C248" s="132"/>
      <c r="D248" s="138" t="s">
        <v>207</v>
      </c>
      <c r="E248" s="132"/>
      <c r="F248" s="132"/>
      <c r="G248" s="106"/>
    </row>
    <row r="249" spans="1:7" s="52" customFormat="1" ht="12">
      <c r="A249" s="132"/>
      <c r="B249" s="132"/>
      <c r="C249" s="132"/>
      <c r="D249" s="138" t="s">
        <v>0</v>
      </c>
      <c r="E249" s="132"/>
      <c r="F249" s="132"/>
      <c r="G249" s="106"/>
    </row>
    <row r="250" spans="2:7" s="52" customFormat="1" ht="12">
      <c r="B250"/>
      <c r="C250"/>
      <c r="D250" s="139" t="s">
        <v>206</v>
      </c>
      <c r="E250" s="34"/>
      <c r="F250" s="34"/>
      <c r="G250" s="106"/>
    </row>
    <row r="251" spans="1:3" ht="12">
      <c r="A251" s="151" t="s">
        <v>209</v>
      </c>
      <c r="B251" s="152"/>
      <c r="C251" s="152"/>
    </row>
    <row r="252" spans="1:7" s="52" customFormat="1" ht="12">
      <c r="A252" s="151" t="s">
        <v>204</v>
      </c>
      <c r="B252" s="152"/>
      <c r="C252" s="152"/>
      <c r="D252"/>
      <c r="E252" s="34"/>
      <c r="F252" s="34"/>
      <c r="G252" s="106"/>
    </row>
    <row r="253" spans="1:7" s="52" customFormat="1" ht="12">
      <c r="A253" s="151" t="s">
        <v>210</v>
      </c>
      <c r="B253" s="152"/>
      <c r="C253" s="152"/>
      <c r="D253"/>
      <c r="E253" s="34"/>
      <c r="F253" s="34"/>
      <c r="G253" s="106"/>
    </row>
    <row r="254" spans="2:3" ht="12">
      <c r="B254" s="107"/>
      <c r="C254" s="107"/>
    </row>
    <row r="255" ht="12">
      <c r="B255" s="179"/>
    </row>
    <row r="256" spans="5:6" ht="12">
      <c r="E256" s="158" t="s">
        <v>193</v>
      </c>
      <c r="F256" s="158"/>
    </row>
    <row r="257" spans="5:6" ht="12">
      <c r="E257" s="159" t="s">
        <v>194</v>
      </c>
      <c r="F257" s="159"/>
    </row>
    <row r="266" ht="12.75" customHeight="1"/>
    <row r="267" ht="12">
      <c r="A267" s="108"/>
    </row>
    <row r="268" ht="12">
      <c r="A268" s="108"/>
    </row>
    <row r="272" ht="12.75" customHeight="1"/>
    <row r="273" ht="12">
      <c r="A273" s="108"/>
    </row>
  </sheetData>
  <sheetProtection selectLockedCells="1" selectUnlockedCells="1"/>
  <mergeCells count="226">
    <mergeCell ref="D1:E1"/>
    <mergeCell ref="A2:G2"/>
    <mergeCell ref="C3:D3"/>
    <mergeCell ref="B4:D4"/>
    <mergeCell ref="C5:D5"/>
    <mergeCell ref="B6:D6"/>
    <mergeCell ref="B7:D7"/>
    <mergeCell ref="B8:D8"/>
    <mergeCell ref="C9:D9"/>
    <mergeCell ref="C10:D10"/>
    <mergeCell ref="C11:D11"/>
    <mergeCell ref="C12:D12"/>
    <mergeCell ref="B13:D13"/>
    <mergeCell ref="B14:D14"/>
    <mergeCell ref="C15:D15"/>
    <mergeCell ref="C16:D16"/>
    <mergeCell ref="C17:D17"/>
    <mergeCell ref="B19:D19"/>
    <mergeCell ref="C32:D32"/>
    <mergeCell ref="B33:D33"/>
    <mergeCell ref="C34:D34"/>
    <mergeCell ref="B35:D35"/>
    <mergeCell ref="B36:D36"/>
    <mergeCell ref="B37:D37"/>
    <mergeCell ref="C38:D38"/>
    <mergeCell ref="C39:D39"/>
    <mergeCell ref="C40:D40"/>
    <mergeCell ref="C41:D41"/>
    <mergeCell ref="C42:D42"/>
    <mergeCell ref="C43:D43"/>
    <mergeCell ref="C44:D44"/>
    <mergeCell ref="B45:D45"/>
    <mergeCell ref="B46:D46"/>
    <mergeCell ref="C47:D47"/>
    <mergeCell ref="C48:D48"/>
    <mergeCell ref="C49:D49"/>
    <mergeCell ref="C50:D50"/>
    <mergeCell ref="C51:D51"/>
    <mergeCell ref="C52:D52"/>
    <mergeCell ref="C53:D53"/>
    <mergeCell ref="B54:D54"/>
    <mergeCell ref="B55:D55"/>
    <mergeCell ref="C56:D56"/>
    <mergeCell ref="C57:D57"/>
    <mergeCell ref="C58:D58"/>
    <mergeCell ref="B59:D59"/>
    <mergeCell ref="B60:D60"/>
    <mergeCell ref="B61:D61"/>
    <mergeCell ref="C62:D62"/>
    <mergeCell ref="C63:D63"/>
    <mergeCell ref="C64:D64"/>
    <mergeCell ref="C65:D65"/>
    <mergeCell ref="B66:D66"/>
    <mergeCell ref="B67:D67"/>
    <mergeCell ref="C68:D68"/>
    <mergeCell ref="C69:D69"/>
    <mergeCell ref="C70:D70"/>
    <mergeCell ref="B72:D72"/>
    <mergeCell ref="B73:D73"/>
    <mergeCell ref="C74:D74"/>
    <mergeCell ref="C75:D75"/>
    <mergeCell ref="C76:D76"/>
    <mergeCell ref="C77:D77"/>
    <mergeCell ref="B78:D78"/>
    <mergeCell ref="B79:D79"/>
    <mergeCell ref="C80:D80"/>
    <mergeCell ref="C81:D81"/>
    <mergeCell ref="C82:D82"/>
    <mergeCell ref="C83:D83"/>
    <mergeCell ref="B84:D84"/>
    <mergeCell ref="B85:D85"/>
    <mergeCell ref="C86:D86"/>
    <mergeCell ref="C87:D87"/>
    <mergeCell ref="C88:D88"/>
    <mergeCell ref="B89:D89"/>
    <mergeCell ref="B90:D90"/>
    <mergeCell ref="C91:D91"/>
    <mergeCell ref="C92:D92"/>
    <mergeCell ref="C93:D93"/>
    <mergeCell ref="B94:D94"/>
    <mergeCell ref="B95:D95"/>
    <mergeCell ref="C96:D96"/>
    <mergeCell ref="C97:D97"/>
    <mergeCell ref="C98:D98"/>
    <mergeCell ref="B99:D99"/>
    <mergeCell ref="B100:D100"/>
    <mergeCell ref="C101:D101"/>
    <mergeCell ref="C102:D102"/>
    <mergeCell ref="C103:D103"/>
    <mergeCell ref="B104:D104"/>
    <mergeCell ref="B105:D105"/>
    <mergeCell ref="C106:D106"/>
    <mergeCell ref="C107:D107"/>
    <mergeCell ref="C108:D108"/>
    <mergeCell ref="C109:D109"/>
    <mergeCell ref="B110:D110"/>
    <mergeCell ref="B111:D111"/>
    <mergeCell ref="C112:D112"/>
    <mergeCell ref="C113:D113"/>
    <mergeCell ref="C114:D114"/>
    <mergeCell ref="B115:D115"/>
    <mergeCell ref="B116:D116"/>
    <mergeCell ref="B117:D117"/>
    <mergeCell ref="C118:D118"/>
    <mergeCell ref="C119:D119"/>
    <mergeCell ref="C120:D120"/>
    <mergeCell ref="B121:D121"/>
    <mergeCell ref="B122:D122"/>
    <mergeCell ref="C123:D123"/>
    <mergeCell ref="C124:D124"/>
    <mergeCell ref="C125:D125"/>
    <mergeCell ref="C126:D126"/>
    <mergeCell ref="C127:D127"/>
    <mergeCell ref="C128:D128"/>
    <mergeCell ref="C129:D129"/>
    <mergeCell ref="B130:D130"/>
    <mergeCell ref="B131:D131"/>
    <mergeCell ref="B132:D132"/>
    <mergeCell ref="C133:D133"/>
    <mergeCell ref="C134:D134"/>
    <mergeCell ref="C135:D135"/>
    <mergeCell ref="B136:D136"/>
    <mergeCell ref="B137:D137"/>
    <mergeCell ref="C138:D138"/>
    <mergeCell ref="C139:D139"/>
    <mergeCell ref="C140:D140"/>
    <mergeCell ref="C141:D141"/>
    <mergeCell ref="C142:D142"/>
    <mergeCell ref="B143:D143"/>
    <mergeCell ref="B144:D144"/>
    <mergeCell ref="C145:D145"/>
    <mergeCell ref="C146:D146"/>
    <mergeCell ref="C147:D147"/>
    <mergeCell ref="B148:D148"/>
    <mergeCell ref="B149:D149"/>
    <mergeCell ref="B150:D150"/>
    <mergeCell ref="C151:D151"/>
    <mergeCell ref="C152:D152"/>
    <mergeCell ref="C153:D153"/>
    <mergeCell ref="C154:D154"/>
    <mergeCell ref="C155:D155"/>
    <mergeCell ref="C156:D156"/>
    <mergeCell ref="B157:D157"/>
    <mergeCell ref="B158:D158"/>
    <mergeCell ref="C159:D159"/>
    <mergeCell ref="C160:D160"/>
    <mergeCell ref="C161:D161"/>
    <mergeCell ref="B162:D162"/>
    <mergeCell ref="B163:D163"/>
    <mergeCell ref="B164:D164"/>
    <mergeCell ref="C165:D165"/>
    <mergeCell ref="C166:D166"/>
    <mergeCell ref="C167:D167"/>
    <mergeCell ref="B168:D168"/>
    <mergeCell ref="B169:D169"/>
    <mergeCell ref="C170:D170"/>
    <mergeCell ref="C171:D171"/>
    <mergeCell ref="C172:D172"/>
    <mergeCell ref="C173:D173"/>
    <mergeCell ref="C174:D174"/>
    <mergeCell ref="C175:D175"/>
    <mergeCell ref="B176:D176"/>
    <mergeCell ref="B177:D177"/>
    <mergeCell ref="C178:D178"/>
    <mergeCell ref="C179:D179"/>
    <mergeCell ref="C180:D180"/>
    <mergeCell ref="B181:D181"/>
    <mergeCell ref="B182:D182"/>
    <mergeCell ref="B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B193:D193"/>
    <mergeCell ref="B194:D194"/>
    <mergeCell ref="C195:D195"/>
    <mergeCell ref="C196:D196"/>
    <mergeCell ref="C197:D197"/>
    <mergeCell ref="B198:D198"/>
    <mergeCell ref="B199:D199"/>
    <mergeCell ref="B200:D200"/>
    <mergeCell ref="C201:D201"/>
    <mergeCell ref="C202:D202"/>
    <mergeCell ref="C203:D203"/>
    <mergeCell ref="C204:D204"/>
    <mergeCell ref="C205:D205"/>
    <mergeCell ref="B206:D206"/>
    <mergeCell ref="B207:D207"/>
    <mergeCell ref="C208:D208"/>
    <mergeCell ref="C209:D209"/>
    <mergeCell ref="C210:D210"/>
    <mergeCell ref="B211:D211"/>
    <mergeCell ref="B212:D212"/>
    <mergeCell ref="B213:D213"/>
    <mergeCell ref="C214:D214"/>
    <mergeCell ref="C215:D215"/>
    <mergeCell ref="C216:D216"/>
    <mergeCell ref="C217:D217"/>
    <mergeCell ref="C218:D218"/>
    <mergeCell ref="C219:D219"/>
    <mergeCell ref="C220:D220"/>
    <mergeCell ref="B221:D221"/>
    <mergeCell ref="B222:D222"/>
    <mergeCell ref="C223:D223"/>
    <mergeCell ref="C224:D224"/>
    <mergeCell ref="C225:D225"/>
    <mergeCell ref="B226:D226"/>
    <mergeCell ref="B227:D227"/>
    <mergeCell ref="B228:D228"/>
    <mergeCell ref="C229:D229"/>
    <mergeCell ref="C230:D230"/>
    <mergeCell ref="A253:C253"/>
    <mergeCell ref="E256:F256"/>
    <mergeCell ref="E257:F257"/>
    <mergeCell ref="C71:D71"/>
    <mergeCell ref="C231:D231"/>
    <mergeCell ref="C232:D232"/>
    <mergeCell ref="C233:D233"/>
    <mergeCell ref="A245:F246"/>
    <mergeCell ref="A251:C251"/>
    <mergeCell ref="A252:C252"/>
  </mergeCells>
  <printOptions/>
  <pageMargins left="0.7479166666666667" right="0.7479166666666667" top="0.9840277777777777" bottom="0.9840277777777777" header="0.5" footer="0.5118055555555555"/>
  <pageSetup horizontalDpi="600" verticalDpi="600" orientation="landscape" paperSize="9" r:id="rId1"/>
  <headerFooter alignWithMargins="0">
    <oddHeader>&amp;C&amp;"MS Sans Serif,Bold"&amp;12PLAN PRORAČUNA ZA OPĆINU VRBJE 2019 - 2021
II. POSEBNI DIO&amp;RSTRANA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Vesna</cp:lastModifiedBy>
  <cp:lastPrinted>2021-09-21T16:17:30Z</cp:lastPrinted>
  <dcterms:created xsi:type="dcterms:W3CDTF">2021-03-08T07:54:28Z</dcterms:created>
  <dcterms:modified xsi:type="dcterms:W3CDTF">2021-09-21T16:18:13Z</dcterms:modified>
  <cp:category/>
  <cp:version/>
  <cp:contentType/>
  <cp:contentStatus/>
</cp:coreProperties>
</file>